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4260" tabRatio="670" firstSheet="1" activeTab="3"/>
  </bookViews>
  <sheets>
    <sheet name="g's vs RPM" sheetId="1" r:id="rId1"/>
    <sheet name="data collection sheet" sheetId="2" r:id="rId2"/>
    <sheet name="test cloth calibration" sheetId="3" r:id="rId3"/>
    <sheet name="Chart" sheetId="4" r:id="rId4"/>
    <sheet name="Chart data" sheetId="5" state="hidden" r:id="rId5"/>
    <sheet name="Interaction Plot(100,200,350)" sheetId="6" r:id="rId6"/>
  </sheets>
  <definedNames>
    <definedName name="edit">'data collection sheet'!$A$2,'data collection sheet'!$B$6:$M$8,'data collection sheet'!$B$16:$M$18,'data collection sheet'!$B$21:$B$22,'data collection sheet'!$B$9:$M$9,'data collection sheet'!$B$19:$M$19</definedName>
  </definedNames>
  <calcPr fullCalcOnLoad="1"/>
</workbook>
</file>

<file path=xl/sharedStrings.xml><?xml version="1.0" encoding="utf-8"?>
<sst xmlns="http://schemas.openxmlformats.org/spreadsheetml/2006/main" count="116" uniqueCount="69">
  <si>
    <t>15 minute spin</t>
  </si>
  <si>
    <t>4 minute spin</t>
  </si>
  <si>
    <t>"g" force</t>
  </si>
  <si>
    <t>Table 2.6.5  Matrix of Extractor RMC test conditions</t>
  </si>
  <si>
    <t>average</t>
  </si>
  <si>
    <t>warm soak</t>
  </si>
  <si>
    <t>cold soak</t>
  </si>
  <si>
    <t>4
minute spin</t>
  </si>
  <si>
    <t>best fit</t>
  </si>
  <si>
    <t>100F soak (20 minutes in 10 gallons)</t>
  </si>
  <si>
    <t>60F soak (20 minutes in 10 gallons)</t>
  </si>
  <si>
    <t>RMC corrected</t>
  </si>
  <si>
    <t>RMC standard</t>
  </si>
  <si>
    <t>checking goodness of fit, this must be less than 2% -&gt;</t>
  </si>
  <si>
    <t>A=</t>
  </si>
  <si>
    <t>B=</t>
  </si>
  <si>
    <r>
      <t>Δ</t>
    </r>
    <r>
      <rPr>
        <vertAlign val="superscript"/>
        <sz val="10"/>
        <rFont val="Arial"/>
        <family val="2"/>
      </rPr>
      <t>2</t>
    </r>
  </si>
  <si>
    <t>per 2.6.6.2</t>
  </si>
  <si>
    <t>lot number</t>
  </si>
  <si>
    <t>RPM for g's</t>
  </si>
  <si>
    <t>basket diameter</t>
  </si>
  <si>
    <t>g force</t>
  </si>
  <si>
    <t>Table 2.6.6.1 - Standard RMC Values (lot #3)</t>
  </si>
  <si>
    <t>dry</t>
  </si>
  <si>
    <t>wet</t>
  </si>
  <si>
    <t>Lot number</t>
  </si>
  <si>
    <t>tested by:</t>
  </si>
  <si>
    <t>date:</t>
  </si>
  <si>
    <t>run 1</t>
  </si>
  <si>
    <t>run 2</t>
  </si>
  <si>
    <t>run 3</t>
  </si>
  <si>
    <t>bone dry weight = 8.4 +/- 0.10 lb</t>
  </si>
  <si>
    <t>Test</t>
  </si>
  <si>
    <t>C - 4-100</t>
  </si>
  <si>
    <t>W- 4-100</t>
  </si>
  <si>
    <t>C-15-100</t>
  </si>
  <si>
    <t>W-15-100</t>
  </si>
  <si>
    <t>C - 4-200</t>
  </si>
  <si>
    <t>W- 4-200</t>
  </si>
  <si>
    <t>C-15-200</t>
  </si>
  <si>
    <t>W-15-200</t>
  </si>
  <si>
    <t>C - 4-350</t>
  </si>
  <si>
    <t>W - 4-350</t>
  </si>
  <si>
    <t>C-15-350</t>
  </si>
  <si>
    <t>W-15-350</t>
  </si>
  <si>
    <t>SS</t>
  </si>
  <si>
    <t>df</t>
  </si>
  <si>
    <t>MS</t>
  </si>
  <si>
    <t>F</t>
  </si>
  <si>
    <t>P-value</t>
  </si>
  <si>
    <t>F crit</t>
  </si>
  <si>
    <t>Interaction</t>
  </si>
  <si>
    <t>Total</t>
  </si>
  <si>
    <t>Note - - -  P-value &gt; 0.10; interaction is NOT significant.</t>
  </si>
  <si>
    <t>Source of Variation</t>
  </si>
  <si>
    <t>speed</t>
  </si>
  <si>
    <t>lot</t>
  </si>
  <si>
    <t>Within (error)</t>
  </si>
  <si>
    <t>Statistical Test for Lot x Spin Speed Interaction - - - Lot #</t>
  </si>
  <si>
    <t>lot # 3</t>
  </si>
  <si>
    <t>Test with 8.4 +/- 0.1 lb preconditioned test cloth.</t>
  </si>
  <si>
    <t>100F (+/-5F) soak (20 minutes in 10 gallons soft water)</t>
  </si>
  <si>
    <t>60F (+/-5F) soak (20 minutes in 10 gallons soft water)</t>
  </si>
  <si>
    <t>RMC measured</t>
  </si>
  <si>
    <t>100 F</t>
  </si>
  <si>
    <t>60 F</t>
  </si>
  <si>
    <r>
      <t>RMS error=√( sum (Δ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/ ( n-2 )) =</t>
    </r>
  </si>
  <si>
    <t>Spreadsheet calculates least squares fit to standard RMC table, and RMS error of corrected data to standard.</t>
  </si>
  <si>
    <t>SDL Atlas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</si>
</sst>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  <numFmt numFmtId="168" formatCode="0.00000"/>
    <numFmt numFmtId="169" formatCode="0.00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</numFmts>
  <fonts count="3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i/>
      <sz val="9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9.25"/>
      <color indexed="8"/>
      <name val="Arial"/>
      <family val="0"/>
    </font>
    <font>
      <vertAlign val="superscript"/>
      <sz val="19.2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25"/>
      <color indexed="8"/>
      <name val="Arial"/>
      <family val="0"/>
    </font>
    <font>
      <b/>
      <sz val="2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57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right"/>
    </xf>
    <xf numFmtId="164" fontId="7" fillId="0" borderId="20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21" xfId="0" applyFont="1" applyBorder="1" applyAlignment="1">
      <alignment horizontal="right"/>
    </xf>
    <xf numFmtId="164" fontId="7" fillId="0" borderId="21" xfId="0" applyNumberFormat="1" applyFont="1" applyFill="1" applyBorder="1" applyAlignment="1" quotePrefix="1">
      <alignment horizontal="center"/>
    </xf>
    <xf numFmtId="164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7" fillId="0" borderId="20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167" fontId="0" fillId="0" borderId="10" xfId="57" applyNumberFormat="1" applyFont="1" applyFill="1" applyBorder="1" applyAlignment="1" applyProtection="1">
      <alignment/>
      <protection/>
    </xf>
    <xf numFmtId="167" fontId="0" fillId="0" borderId="10" xfId="57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167" fontId="0" fillId="0" borderId="0" xfId="57" applyNumberFormat="1" applyFont="1" applyAlignment="1" applyProtection="1">
      <alignment/>
      <protection/>
    </xf>
    <xf numFmtId="169" fontId="0" fillId="0" borderId="0" xfId="57" applyNumberFormat="1" applyFont="1" applyAlignment="1" applyProtection="1">
      <alignment/>
      <protection/>
    </xf>
    <xf numFmtId="0" fontId="4" fillId="24" borderId="25" xfId="0" applyFont="1" applyFill="1" applyBorder="1" applyAlignment="1" applyProtection="1">
      <alignment horizontal="center"/>
      <protection/>
    </xf>
    <xf numFmtId="0" fontId="4" fillId="24" borderId="26" xfId="0" applyFont="1" applyFill="1" applyBorder="1" applyAlignment="1" applyProtection="1">
      <alignment horizontal="center"/>
      <protection/>
    </xf>
    <xf numFmtId="0" fontId="4" fillId="24" borderId="27" xfId="0" applyFont="1" applyFill="1" applyBorder="1" applyAlignment="1" applyProtection="1">
      <alignment horizontal="right"/>
      <protection/>
    </xf>
    <xf numFmtId="166" fontId="4" fillId="24" borderId="28" xfId="0" applyNumberFormat="1" applyFont="1" applyFill="1" applyBorder="1" applyAlignment="1" applyProtection="1">
      <alignment horizontal="left"/>
      <protection/>
    </xf>
    <xf numFmtId="0" fontId="4" fillId="24" borderId="29" xfId="0" applyFont="1" applyFill="1" applyBorder="1" applyAlignment="1" applyProtection="1">
      <alignment horizontal="right"/>
      <protection/>
    </xf>
    <xf numFmtId="166" fontId="4" fillId="24" borderId="3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25" borderId="31" xfId="0" applyFont="1" applyFill="1" applyBorder="1" applyAlignment="1" applyProtection="1">
      <alignment horizontal="center"/>
      <protection/>
    </xf>
    <xf numFmtId="0" fontId="0" fillId="25" borderId="0" xfId="0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164" fontId="10" fillId="4" borderId="15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/>
    </xf>
    <xf numFmtId="167" fontId="0" fillId="0" borderId="32" xfId="57" applyNumberFormat="1" applyFont="1" applyBorder="1" applyAlignment="1" applyProtection="1">
      <alignment/>
      <protection/>
    </xf>
    <xf numFmtId="0" fontId="11" fillId="25" borderId="31" xfId="0" applyFont="1" applyFill="1" applyBorder="1" applyAlignment="1" applyProtection="1">
      <alignment horizontal="center"/>
      <protection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164" fontId="10" fillId="4" borderId="10" xfId="0" applyNumberFormat="1" applyFont="1" applyFill="1" applyBorder="1" applyAlignment="1" applyProtection="1">
      <alignment horizontal="center"/>
      <protection locked="0"/>
    </xf>
    <xf numFmtId="164" fontId="10" fillId="4" borderId="11" xfId="0" applyNumberFormat="1" applyFont="1" applyFill="1" applyBorder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14" fontId="0" fillId="0" borderId="34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RMC correction factors for Lot 16   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075"/>
          <c:w val="0.9267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'test cloth calibration'!$L$17:$L$32</c:f>
              <c:numCache>
                <c:ptCount val="16"/>
                <c:pt idx="0">
                  <c:v>0.579697747362418</c:v>
                </c:pt>
                <c:pt idx="1">
                  <c:v>0.44383376104933</c:v>
                </c:pt>
                <c:pt idx="2">
                  <c:v>0.3459271932325824</c:v>
                </c:pt>
                <c:pt idx="3">
                  <c:v>0.3003968253968253</c:v>
                </c:pt>
                <c:pt idx="4">
                  <c:v>0.6505940499952475</c:v>
                </c:pt>
                <c:pt idx="5">
                  <c:v>0.4966448056268415</c:v>
                </c:pt>
                <c:pt idx="6">
                  <c:v>0.4009763547993406</c:v>
                </c:pt>
                <c:pt idx="7">
                  <c:v>0.35001986491855375</c:v>
                </c:pt>
                <c:pt idx="8">
                  <c:v>0.599237239806102</c:v>
                </c:pt>
                <c:pt idx="9">
                  <c:v>0.46259148369926817</c:v>
                </c:pt>
                <c:pt idx="10">
                  <c:v>0.3653099046246006</c:v>
                </c:pt>
                <c:pt idx="11">
                  <c:v>0.32141438220103286</c:v>
                </c:pt>
                <c:pt idx="12">
                  <c:v>0.700289528214132</c:v>
                </c:pt>
                <c:pt idx="13">
                  <c:v>0.5420482039496691</c:v>
                </c:pt>
                <c:pt idx="14">
                  <c:v>0.4396322967890203</c:v>
                </c:pt>
                <c:pt idx="15">
                  <c:v>0.380611839491458</c:v>
                </c:pt>
              </c:numCache>
            </c:numRef>
          </c:xVal>
          <c:yVal>
            <c:numRef>
              <c:f>'test cloth calibration'!$N$17:$N$32</c:f>
              <c:numCache>
                <c:ptCount val="16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0.242</c:v>
                </c:pt>
                <c:pt idx="4">
                  <c:v>0.499</c:v>
                </c:pt>
                <c:pt idx="5">
                  <c:v>0.404</c:v>
                </c:pt>
                <c:pt idx="6">
                  <c:v>0.331</c:v>
                </c:pt>
                <c:pt idx="7">
                  <c:v>0.287</c:v>
                </c:pt>
                <c:pt idx="8">
                  <c:v>0.497</c:v>
                </c:pt>
                <c:pt idx="9">
                  <c:v>0.379</c:v>
                </c:pt>
                <c:pt idx="10">
                  <c:v>0.307</c:v>
                </c:pt>
                <c:pt idx="11">
                  <c:v>0.255</c:v>
                </c:pt>
                <c:pt idx="12">
                  <c:v>0.528</c:v>
                </c:pt>
                <c:pt idx="13">
                  <c:v>0.431</c:v>
                </c:pt>
                <c:pt idx="14">
                  <c:v>0.358</c:v>
                </c:pt>
                <c:pt idx="15">
                  <c:v>0.3</c:v>
                </c:pt>
              </c:numCache>
            </c:numRef>
          </c:yVal>
          <c:smooth val="0"/>
        </c:ser>
        <c:axId val="12499435"/>
        <c:axId val="45386052"/>
      </c:scatterChart>
      <c:valAx>
        <c:axId val="12499435"/>
        <c:scaling>
          <c:orientation val="minMax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Tested RMC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6052"/>
        <c:crosses val="autoZero"/>
        <c:crossBetween val="midCat"/>
        <c:dispUnits/>
      </c:valAx>
      <c:valAx>
        <c:axId val="45386052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Corrected RMC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9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Interaction Plot - Lot 16 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7325"/>
          <c:w val="0.74125"/>
          <c:h val="0.7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'Interaction Plot(100,200,350)'!$H$7</c:f>
              <c:strCache>
                <c:ptCount val="1"/>
                <c:pt idx="0">
                  <c:v>lot # 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'Interaction Plot(100,200,350)'!$G$8:$G$10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'Interaction Plot(100,200,350)'!$H$8:$H$10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'Interaction Plot(100,200,350)'!$I$7</c:f>
              <c:strCache>
                <c:ptCount val="1"/>
                <c:pt idx="0">
                  <c:v>lot # 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'Interaction Plot(100,200,350)'!$G$8:$G$10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'Interaction Plot(100,200,350)'!$I$8:$I$10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821285"/>
        <c:axId val="52391566"/>
      </c:scatterChart>
      <c:valAx>
        <c:axId val="5821285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spin speed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1566"/>
        <c:crosses val="autoZero"/>
        <c:crossBetween val="midCat"/>
        <c:dispUnits/>
      </c:valAx>
      <c:valAx>
        <c:axId val="5239156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RMC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2175"/>
          <c:w val="0.169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0.68075</cdr:x>
      <cdr:y>0.00875</cdr:y>
    </cdr:from>
    <cdr:to>
      <cdr:x>0.743</cdr:x>
      <cdr:y>0.09325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162300" y="19050"/>
          <a:ext cx="285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5</xdr:row>
      <xdr:rowOff>28575</xdr:rowOff>
    </xdr:from>
    <xdr:to>
      <xdr:col>13</xdr:col>
      <xdr:colOff>95250</xdr:colOff>
      <xdr:row>20</xdr:row>
      <xdr:rowOff>38100</xdr:rowOff>
    </xdr:to>
    <xdr:graphicFrame>
      <xdr:nvGraphicFramePr>
        <xdr:cNvPr id="1" name="Chart 2"/>
        <xdr:cNvGraphicFramePr/>
      </xdr:nvGraphicFramePr>
      <xdr:xfrm>
        <a:off x="4048125" y="933450"/>
        <a:ext cx="4648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21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4.00390625" style="0" bestFit="1" customWidth="1"/>
    <col min="4" max="4" width="4.00390625" style="0" bestFit="1" customWidth="1"/>
  </cols>
  <sheetData>
    <row r="4" spans="3:6" ht="12.75">
      <c r="C4" s="1"/>
      <c r="D4" s="80" t="s">
        <v>19</v>
      </c>
      <c r="E4" s="80"/>
      <c r="F4" s="80"/>
    </row>
    <row r="5" spans="3:6" ht="12.75">
      <c r="C5" s="1"/>
      <c r="D5" s="1"/>
      <c r="E5" s="80" t="s">
        <v>20</v>
      </c>
      <c r="F5" s="80"/>
    </row>
    <row r="6" spans="3:6" ht="13.5" thickBot="1">
      <c r="C6" s="1"/>
      <c r="D6" s="1"/>
      <c r="E6" s="7">
        <v>19.5</v>
      </c>
      <c r="F6" s="7">
        <v>20</v>
      </c>
    </row>
    <row r="7" spans="3:6" ht="12.75" customHeight="1">
      <c r="C7" s="81" t="s">
        <v>21</v>
      </c>
      <c r="D7" s="6">
        <v>99</v>
      </c>
      <c r="E7" s="8">
        <v>598</v>
      </c>
      <c r="F7" s="9">
        <v>590</v>
      </c>
    </row>
    <row r="8" spans="3:6" ht="12.75">
      <c r="C8" s="82"/>
      <c r="D8" s="6">
        <v>100</v>
      </c>
      <c r="E8" s="10">
        <v>601</v>
      </c>
      <c r="F8" s="11">
        <v>593</v>
      </c>
    </row>
    <row r="9" spans="3:6" ht="13.5" thickBot="1">
      <c r="C9" s="82"/>
      <c r="D9" s="6">
        <v>101</v>
      </c>
      <c r="E9" s="12">
        <v>604</v>
      </c>
      <c r="F9" s="13">
        <v>596</v>
      </c>
    </row>
    <row r="10" spans="3:6" ht="13.5" thickBot="1">
      <c r="C10" s="82"/>
      <c r="D10" s="1"/>
      <c r="E10" s="14"/>
      <c r="F10" s="14"/>
    </row>
    <row r="11" spans="3:6" ht="12.75">
      <c r="C11" s="82"/>
      <c r="D11" s="6">
        <v>199</v>
      </c>
      <c r="E11" s="8">
        <v>848</v>
      </c>
      <c r="F11" s="9">
        <v>837</v>
      </c>
    </row>
    <row r="12" spans="3:6" ht="12.75">
      <c r="C12" s="82"/>
      <c r="D12" s="6">
        <v>200</v>
      </c>
      <c r="E12" s="10">
        <v>850</v>
      </c>
      <c r="F12" s="11">
        <v>839</v>
      </c>
    </row>
    <row r="13" spans="3:6" ht="13.5" thickBot="1">
      <c r="C13" s="82"/>
      <c r="D13" s="6">
        <v>201</v>
      </c>
      <c r="E13" s="12">
        <v>852</v>
      </c>
      <c r="F13" s="13">
        <v>841</v>
      </c>
    </row>
    <row r="14" spans="3:6" ht="13.5" thickBot="1">
      <c r="C14" s="82"/>
      <c r="D14" s="1"/>
      <c r="E14" s="14"/>
      <c r="F14" s="14"/>
    </row>
    <row r="15" spans="3:6" ht="12.75">
      <c r="C15" s="82"/>
      <c r="D15" s="6">
        <v>349</v>
      </c>
      <c r="E15" s="8">
        <v>1123</v>
      </c>
      <c r="F15" s="9">
        <v>1108</v>
      </c>
    </row>
    <row r="16" spans="3:6" ht="12.75">
      <c r="C16" s="82"/>
      <c r="D16" s="6">
        <v>350</v>
      </c>
      <c r="E16" s="10">
        <v>1124</v>
      </c>
      <c r="F16" s="11">
        <v>1110</v>
      </c>
    </row>
    <row r="17" spans="3:6" ht="13.5" thickBot="1">
      <c r="C17" s="82"/>
      <c r="D17" s="6">
        <v>351</v>
      </c>
      <c r="E17" s="12">
        <v>1126</v>
      </c>
      <c r="F17" s="13">
        <v>1112</v>
      </c>
    </row>
    <row r="18" spans="3:6" ht="13.5" thickBot="1">
      <c r="C18" s="82"/>
      <c r="D18" s="1"/>
      <c r="E18" s="14"/>
      <c r="F18" s="14"/>
    </row>
    <row r="19" spans="3:6" ht="12.75">
      <c r="C19" s="82"/>
      <c r="D19" s="6">
        <v>499</v>
      </c>
      <c r="E19" s="8">
        <v>1342</v>
      </c>
      <c r="F19" s="9">
        <v>1325</v>
      </c>
    </row>
    <row r="20" spans="3:6" ht="12.75">
      <c r="C20" s="82"/>
      <c r="D20" s="6">
        <v>500</v>
      </c>
      <c r="E20" s="10">
        <v>1344</v>
      </c>
      <c r="F20" s="11">
        <v>1326</v>
      </c>
    </row>
    <row r="21" spans="3:6" ht="13.5" thickBot="1">
      <c r="C21" s="83"/>
      <c r="D21" s="6">
        <v>501</v>
      </c>
      <c r="E21" s="12">
        <v>1345</v>
      </c>
      <c r="F21" s="13">
        <v>1328</v>
      </c>
    </row>
  </sheetData>
  <sheetProtection/>
  <mergeCells count="3">
    <mergeCell ref="D4:F4"/>
    <mergeCell ref="E5:F5"/>
    <mergeCell ref="C7:C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155" zoomScaleNormal="155"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13" width="5.140625" style="0" customWidth="1"/>
  </cols>
  <sheetData>
    <row r="1" ht="13.5" thickBot="1">
      <c r="A1" t="s">
        <v>25</v>
      </c>
    </row>
    <row r="2" spans="1:13" ht="13.5" thickBot="1">
      <c r="A2" s="73">
        <v>16</v>
      </c>
      <c r="B2" s="80" t="s">
        <v>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 ht="12.75">
      <c r="B3" s="80" t="s">
        <v>0</v>
      </c>
      <c r="C3" s="80"/>
      <c r="D3" s="80"/>
      <c r="E3" s="80"/>
      <c r="F3" s="80"/>
      <c r="G3" s="80"/>
      <c r="H3" s="80" t="s">
        <v>1</v>
      </c>
      <c r="I3" s="80"/>
      <c r="J3" s="80"/>
      <c r="K3" s="80"/>
      <c r="L3" s="80"/>
      <c r="M3" s="80"/>
    </row>
    <row r="4" spans="2:13" ht="12.75">
      <c r="B4" s="80" t="s">
        <v>28</v>
      </c>
      <c r="C4" s="80"/>
      <c r="D4" s="80" t="s">
        <v>29</v>
      </c>
      <c r="E4" s="80"/>
      <c r="F4" s="80" t="s">
        <v>30</v>
      </c>
      <c r="G4" s="80"/>
      <c r="H4" s="80" t="s">
        <v>28</v>
      </c>
      <c r="I4" s="80"/>
      <c r="J4" s="80" t="s">
        <v>29</v>
      </c>
      <c r="K4" s="80"/>
      <c r="L4" s="80" t="s">
        <v>30</v>
      </c>
      <c r="M4" s="80"/>
    </row>
    <row r="5" spans="1:13" ht="12.75">
      <c r="A5" s="1" t="s">
        <v>2</v>
      </c>
      <c r="B5" s="2" t="s">
        <v>23</v>
      </c>
      <c r="C5" s="2" t="s">
        <v>24</v>
      </c>
      <c r="D5" s="2" t="s">
        <v>23</v>
      </c>
      <c r="E5" s="2" t="s">
        <v>24</v>
      </c>
      <c r="F5" s="2" t="s">
        <v>23</v>
      </c>
      <c r="G5" s="2" t="s">
        <v>24</v>
      </c>
      <c r="H5" s="2" t="s">
        <v>23</v>
      </c>
      <c r="I5" s="2" t="s">
        <v>24</v>
      </c>
      <c r="J5" s="2" t="s">
        <v>23</v>
      </c>
      <c r="K5" s="2" t="s">
        <v>24</v>
      </c>
      <c r="L5" s="2" t="s">
        <v>23</v>
      </c>
      <c r="M5" s="2" t="s">
        <v>24</v>
      </c>
    </row>
    <row r="6" spans="1:13" ht="12.75">
      <c r="A6" s="1">
        <v>100</v>
      </c>
      <c r="B6" s="70">
        <v>8.35</v>
      </c>
      <c r="C6" s="69">
        <v>13.2</v>
      </c>
      <c r="D6" s="70">
        <v>8.4</v>
      </c>
      <c r="E6" s="69">
        <v>13.2</v>
      </c>
      <c r="F6" s="70">
        <v>8.35</v>
      </c>
      <c r="G6" s="69">
        <v>13.25</v>
      </c>
      <c r="H6" s="70">
        <v>8.35</v>
      </c>
      <c r="I6" s="69">
        <v>13.7</v>
      </c>
      <c r="J6" s="70">
        <v>8.35</v>
      </c>
      <c r="K6" s="69">
        <v>13.85</v>
      </c>
      <c r="L6" s="70">
        <v>8.4</v>
      </c>
      <c r="M6" s="69">
        <v>13.88</v>
      </c>
    </row>
    <row r="7" spans="1:13" ht="12.75">
      <c r="A7" s="1">
        <v>200</v>
      </c>
      <c r="B7" s="70">
        <v>8.35</v>
      </c>
      <c r="C7" s="69">
        <v>12.05</v>
      </c>
      <c r="D7" s="70">
        <v>8.4</v>
      </c>
      <c r="E7" s="69">
        <v>12.09</v>
      </c>
      <c r="F7" s="70">
        <v>8.35</v>
      </c>
      <c r="G7" s="69">
        <v>12.1</v>
      </c>
      <c r="H7" s="70">
        <v>8.4</v>
      </c>
      <c r="I7" s="69">
        <v>12.59</v>
      </c>
      <c r="J7" s="70">
        <v>8.35</v>
      </c>
      <c r="K7" s="69">
        <v>12.6</v>
      </c>
      <c r="L7" s="70">
        <v>8.4</v>
      </c>
      <c r="M7" s="69">
        <v>12.45</v>
      </c>
    </row>
    <row r="8" spans="1:13" ht="12.75">
      <c r="A8" s="1">
        <v>350</v>
      </c>
      <c r="B8" s="70">
        <v>8.35</v>
      </c>
      <c r="C8" s="69">
        <v>11.25</v>
      </c>
      <c r="D8" s="70">
        <v>8.4</v>
      </c>
      <c r="E8" s="69">
        <v>11.34</v>
      </c>
      <c r="F8" s="70">
        <v>8.4</v>
      </c>
      <c r="G8" s="69">
        <v>11.26</v>
      </c>
      <c r="H8" s="70">
        <v>8.35</v>
      </c>
      <c r="I8" s="69">
        <v>11.8</v>
      </c>
      <c r="J8" s="70">
        <v>8.39</v>
      </c>
      <c r="K8" s="69">
        <v>11.65</v>
      </c>
      <c r="L8" s="70">
        <v>8.35</v>
      </c>
      <c r="M8" s="69">
        <v>11.7</v>
      </c>
    </row>
    <row r="9" spans="1:13" ht="12.75">
      <c r="A9" s="1">
        <v>500</v>
      </c>
      <c r="B9" s="70">
        <v>8.4</v>
      </c>
      <c r="C9" s="69">
        <v>10.89</v>
      </c>
      <c r="D9" s="70">
        <v>8.4</v>
      </c>
      <c r="E9" s="69">
        <v>10.93</v>
      </c>
      <c r="F9" s="70">
        <v>8.4</v>
      </c>
      <c r="G9" s="69">
        <v>10.95</v>
      </c>
      <c r="H9" s="70">
        <v>8.39</v>
      </c>
      <c r="I9" s="69">
        <v>11.28</v>
      </c>
      <c r="J9" s="70">
        <v>8.39</v>
      </c>
      <c r="K9" s="69">
        <v>11.33</v>
      </c>
      <c r="L9" s="70">
        <v>8.39</v>
      </c>
      <c r="M9" s="69">
        <v>11.37</v>
      </c>
    </row>
    <row r="10" spans="1:13" ht="12.75">
      <c r="A10" s="75">
        <v>650</v>
      </c>
      <c r="B10" s="70">
        <v>8.39</v>
      </c>
      <c r="C10" s="76">
        <v>10.64</v>
      </c>
      <c r="D10" s="70">
        <v>8.39</v>
      </c>
      <c r="E10" s="76">
        <v>10.67</v>
      </c>
      <c r="F10" s="70">
        <v>8.39</v>
      </c>
      <c r="G10" s="76">
        <v>10.66</v>
      </c>
      <c r="H10" s="70">
        <v>8.39</v>
      </c>
      <c r="I10" s="76">
        <v>11.01</v>
      </c>
      <c r="J10" s="70">
        <v>8.39</v>
      </c>
      <c r="K10" s="76">
        <v>11.08</v>
      </c>
      <c r="L10" s="70">
        <v>8.39</v>
      </c>
      <c r="M10" s="76">
        <v>11.05</v>
      </c>
    </row>
    <row r="12" spans="2:13" ht="12.75">
      <c r="B12" s="80" t="s">
        <v>62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2:13" ht="12.75">
      <c r="B13" s="80" t="s">
        <v>0</v>
      </c>
      <c r="C13" s="80"/>
      <c r="D13" s="80"/>
      <c r="E13" s="80"/>
      <c r="F13" s="80"/>
      <c r="G13" s="80"/>
      <c r="H13" s="80" t="s">
        <v>1</v>
      </c>
      <c r="I13" s="80"/>
      <c r="J13" s="80"/>
      <c r="K13" s="80"/>
      <c r="L13" s="80"/>
      <c r="M13" s="80"/>
    </row>
    <row r="14" spans="2:13" ht="12.75">
      <c r="B14" s="80" t="s">
        <v>28</v>
      </c>
      <c r="C14" s="80"/>
      <c r="D14" s="80" t="s">
        <v>29</v>
      </c>
      <c r="E14" s="80"/>
      <c r="F14" s="80" t="s">
        <v>30</v>
      </c>
      <c r="G14" s="80"/>
      <c r="H14" s="80" t="s">
        <v>28</v>
      </c>
      <c r="I14" s="80"/>
      <c r="J14" s="80" t="s">
        <v>29</v>
      </c>
      <c r="K14" s="80"/>
      <c r="L14" s="80" t="s">
        <v>30</v>
      </c>
      <c r="M14" s="80"/>
    </row>
    <row r="15" spans="1:13" ht="12.75">
      <c r="A15" s="1" t="s">
        <v>2</v>
      </c>
      <c r="B15" s="2" t="s">
        <v>23</v>
      </c>
      <c r="C15" s="2" t="s">
        <v>24</v>
      </c>
      <c r="D15" s="2" t="s">
        <v>23</v>
      </c>
      <c r="E15" s="2" t="s">
        <v>24</v>
      </c>
      <c r="F15" s="2" t="s">
        <v>23</v>
      </c>
      <c r="G15" s="2" t="s">
        <v>24</v>
      </c>
      <c r="H15" s="2" t="s">
        <v>23</v>
      </c>
      <c r="I15" s="2" t="s">
        <v>24</v>
      </c>
      <c r="J15" s="2" t="s">
        <v>23</v>
      </c>
      <c r="K15" s="2" t="s">
        <v>24</v>
      </c>
      <c r="L15" s="2" t="s">
        <v>23</v>
      </c>
      <c r="M15" s="2" t="s">
        <v>24</v>
      </c>
    </row>
    <row r="16" spans="1:13" ht="12.75">
      <c r="A16" s="1">
        <v>100</v>
      </c>
      <c r="B16" s="70">
        <v>8.35</v>
      </c>
      <c r="C16" s="69">
        <v>13.4</v>
      </c>
      <c r="D16" s="70">
        <v>8.4</v>
      </c>
      <c r="E16" s="69">
        <v>13.29</v>
      </c>
      <c r="F16" s="70">
        <v>8.35</v>
      </c>
      <c r="G16" s="69">
        <v>13.45</v>
      </c>
      <c r="H16" s="70">
        <v>8.35</v>
      </c>
      <c r="I16" s="69">
        <v>14.2</v>
      </c>
      <c r="J16" s="70">
        <v>8.39</v>
      </c>
      <c r="K16" s="69">
        <v>14.21</v>
      </c>
      <c r="L16" s="70">
        <v>8.35</v>
      </c>
      <c r="M16" s="69">
        <v>14.25</v>
      </c>
    </row>
    <row r="17" spans="1:13" ht="12.75">
      <c r="A17" s="1">
        <v>200</v>
      </c>
      <c r="B17" s="70">
        <v>8.35</v>
      </c>
      <c r="C17" s="69">
        <v>12.3</v>
      </c>
      <c r="D17" s="70">
        <v>8.4</v>
      </c>
      <c r="E17" s="69">
        <v>12.11</v>
      </c>
      <c r="F17" s="70">
        <v>8.35</v>
      </c>
      <c r="G17" s="69">
        <v>12.3</v>
      </c>
      <c r="H17" s="70">
        <v>8.35</v>
      </c>
      <c r="I17" s="69">
        <v>12.85</v>
      </c>
      <c r="J17" s="70">
        <v>8.39</v>
      </c>
      <c r="K17" s="69">
        <v>12.94</v>
      </c>
      <c r="L17" s="70">
        <v>8.35</v>
      </c>
      <c r="M17" s="69">
        <v>12.9</v>
      </c>
    </row>
    <row r="18" spans="1:13" ht="12.75">
      <c r="A18" s="1">
        <v>350</v>
      </c>
      <c r="B18" s="70">
        <v>8.39</v>
      </c>
      <c r="C18" s="69">
        <v>11.47</v>
      </c>
      <c r="D18" s="70">
        <v>8.35</v>
      </c>
      <c r="E18" s="69">
        <v>11.45</v>
      </c>
      <c r="F18" s="70">
        <v>8.39</v>
      </c>
      <c r="G18" s="69">
        <v>11.39</v>
      </c>
      <c r="H18" s="70">
        <v>8.35</v>
      </c>
      <c r="I18" s="69">
        <v>12.07</v>
      </c>
      <c r="J18" s="70">
        <v>8.35</v>
      </c>
      <c r="K18" s="69">
        <v>12.05</v>
      </c>
      <c r="L18" s="70">
        <v>8.39</v>
      </c>
      <c r="M18" s="69">
        <v>12</v>
      </c>
    </row>
    <row r="19" spans="1:13" ht="12.75">
      <c r="A19" s="1">
        <v>500</v>
      </c>
      <c r="B19" s="70">
        <v>8.39</v>
      </c>
      <c r="C19" s="69">
        <v>11.07</v>
      </c>
      <c r="D19" s="70">
        <v>8.39</v>
      </c>
      <c r="E19" s="69">
        <v>11.09</v>
      </c>
      <c r="F19" s="70">
        <v>8.39</v>
      </c>
      <c r="G19" s="69">
        <v>11.1</v>
      </c>
      <c r="H19" s="70">
        <v>8.39</v>
      </c>
      <c r="I19" s="69">
        <v>11.58</v>
      </c>
      <c r="J19" s="70">
        <v>8.39</v>
      </c>
      <c r="K19" s="69">
        <v>11.59</v>
      </c>
      <c r="L19" s="78">
        <v>8.39</v>
      </c>
      <c r="M19" s="69">
        <v>11.58</v>
      </c>
    </row>
    <row r="20" spans="1:13" ht="12.75">
      <c r="A20" s="74">
        <v>650</v>
      </c>
      <c r="B20" s="70">
        <v>8.39</v>
      </c>
      <c r="C20" s="76">
        <v>10.77</v>
      </c>
      <c r="D20" s="70">
        <v>8.39</v>
      </c>
      <c r="E20" s="76">
        <v>10.78</v>
      </c>
      <c r="F20" s="70">
        <v>8.39</v>
      </c>
      <c r="G20" s="76">
        <v>10.79</v>
      </c>
      <c r="H20" s="70">
        <v>8.39</v>
      </c>
      <c r="I20" s="76">
        <v>11.18</v>
      </c>
      <c r="J20" s="70">
        <v>8.39</v>
      </c>
      <c r="K20" s="77">
        <v>11.24</v>
      </c>
      <c r="L20" s="70">
        <v>8.39</v>
      </c>
      <c r="M20" s="76">
        <v>11.25</v>
      </c>
    </row>
    <row r="21" spans="1:8" ht="12.75">
      <c r="A21" t="s">
        <v>26</v>
      </c>
      <c r="B21" s="85" t="s">
        <v>68</v>
      </c>
      <c r="C21" s="85"/>
      <c r="D21" s="85"/>
      <c r="H21" t="s">
        <v>31</v>
      </c>
    </row>
    <row r="22" spans="1:4" ht="12.75">
      <c r="A22" t="s">
        <v>27</v>
      </c>
      <c r="B22" s="84">
        <v>39563</v>
      </c>
      <c r="C22" s="85"/>
      <c r="D22" s="85"/>
    </row>
  </sheetData>
  <sheetProtection/>
  <mergeCells count="20">
    <mergeCell ref="H14:I14"/>
    <mergeCell ref="J4:K4"/>
    <mergeCell ref="J14:K14"/>
    <mergeCell ref="D14:E14"/>
    <mergeCell ref="B2:M2"/>
    <mergeCell ref="B12:M12"/>
    <mergeCell ref="H4:I4"/>
    <mergeCell ref="B21:D21"/>
    <mergeCell ref="L4:M4"/>
    <mergeCell ref="L14:M14"/>
    <mergeCell ref="B3:G3"/>
    <mergeCell ref="H3:M3"/>
    <mergeCell ref="B13:G13"/>
    <mergeCell ref="H13:M13"/>
    <mergeCell ref="B22:D22"/>
    <mergeCell ref="F14:G14"/>
    <mergeCell ref="B4:C4"/>
    <mergeCell ref="D4:E4"/>
    <mergeCell ref="F4:G4"/>
    <mergeCell ref="B14:C14"/>
  </mergeCells>
  <printOptions horizontalCentered="1" verticalCentered="1"/>
  <pageMargins left="0.45" right="0.5" top="0.75" bottom="0.75" header="0" footer="0"/>
  <pageSetup horizontalDpi="600" verticalDpi="600" orientation="landscape" scale="1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9.140625" style="41" customWidth="1"/>
    <col min="2" max="2" width="7.7109375" style="41" customWidth="1"/>
    <col min="3" max="3" width="8.00390625" style="41" customWidth="1"/>
    <col min="4" max="4" width="8.57421875" style="41" customWidth="1"/>
    <col min="5" max="5" width="8.28125" style="41" customWidth="1"/>
    <col min="6" max="6" width="7.7109375" style="41" customWidth="1"/>
    <col min="7" max="7" width="8.140625" style="41" customWidth="1"/>
    <col min="8" max="9" width="7.7109375" style="41" customWidth="1"/>
    <col min="10" max="10" width="8.421875" style="41" customWidth="1"/>
    <col min="11" max="11" width="7.7109375" style="41" customWidth="1"/>
    <col min="12" max="12" width="9.28125" style="41" customWidth="1"/>
    <col min="13" max="13" width="9.00390625" style="41" customWidth="1"/>
    <col min="14" max="14" width="8.140625" style="41" customWidth="1"/>
    <col min="15" max="15" width="8.421875" style="41" customWidth="1"/>
    <col min="16" max="17" width="7.7109375" style="41" customWidth="1"/>
    <col min="18" max="16384" width="9.140625" style="41" customWidth="1"/>
  </cols>
  <sheetData>
    <row r="1" spans="1:3" ht="13.5" thickBot="1">
      <c r="A1" s="42" t="s">
        <v>18</v>
      </c>
      <c r="C1" s="41" t="s">
        <v>67</v>
      </c>
    </row>
    <row r="2" spans="1:3" ht="13.5" thickBot="1">
      <c r="A2" s="65">
        <f>'data collection sheet'!A2</f>
        <v>16</v>
      </c>
      <c r="C2" s="41" t="s">
        <v>60</v>
      </c>
    </row>
    <row r="3" ht="12.75">
      <c r="A3" s="79"/>
    </row>
    <row r="5" ht="12.75">
      <c r="A5" s="41" t="s">
        <v>3</v>
      </c>
    </row>
    <row r="6" spans="1:17" ht="12.75">
      <c r="A6" s="45"/>
      <c r="B6" s="88" t="s">
        <v>9</v>
      </c>
      <c r="C6" s="88"/>
      <c r="D6" s="88"/>
      <c r="E6" s="88"/>
      <c r="F6" s="88"/>
      <c r="G6" s="88"/>
      <c r="H6" s="88"/>
      <c r="I6" s="88"/>
      <c r="J6" s="88" t="s">
        <v>10</v>
      </c>
      <c r="K6" s="88"/>
      <c r="L6" s="88"/>
      <c r="M6" s="88"/>
      <c r="N6" s="88"/>
      <c r="O6" s="88"/>
      <c r="P6" s="88"/>
      <c r="Q6" s="88"/>
    </row>
    <row r="7" spans="1:17" ht="12.75">
      <c r="A7" s="47"/>
      <c r="B7" s="88" t="s">
        <v>0</v>
      </c>
      <c r="C7" s="88"/>
      <c r="D7" s="88"/>
      <c r="E7" s="88"/>
      <c r="F7" s="88" t="s">
        <v>1</v>
      </c>
      <c r="G7" s="88"/>
      <c r="H7" s="88"/>
      <c r="I7" s="88"/>
      <c r="J7" s="88" t="s">
        <v>0</v>
      </c>
      <c r="K7" s="88"/>
      <c r="L7" s="88"/>
      <c r="M7" s="88"/>
      <c r="N7" s="88" t="s">
        <v>1</v>
      </c>
      <c r="O7" s="88"/>
      <c r="P7" s="88"/>
      <c r="Q7" s="88"/>
    </row>
    <row r="8" spans="1:17" ht="12.75">
      <c r="A8" s="45" t="s">
        <v>2</v>
      </c>
      <c r="B8" s="46">
        <v>1</v>
      </c>
      <c r="C8" s="46">
        <v>2</v>
      </c>
      <c r="D8" s="46">
        <v>3</v>
      </c>
      <c r="E8" s="46" t="s">
        <v>4</v>
      </c>
      <c r="F8" s="46">
        <v>1</v>
      </c>
      <c r="G8" s="46">
        <v>2</v>
      </c>
      <c r="H8" s="46">
        <v>3</v>
      </c>
      <c r="I8" s="46" t="s">
        <v>4</v>
      </c>
      <c r="J8" s="46">
        <v>1</v>
      </c>
      <c r="K8" s="46">
        <v>2</v>
      </c>
      <c r="L8" s="46">
        <v>3</v>
      </c>
      <c r="M8" s="46" t="s">
        <v>4</v>
      </c>
      <c r="N8" s="46">
        <v>1</v>
      </c>
      <c r="O8" s="46">
        <v>2</v>
      </c>
      <c r="P8" s="46">
        <v>3</v>
      </c>
      <c r="Q8" s="45" t="s">
        <v>4</v>
      </c>
    </row>
    <row r="9" spans="1:17" ht="12.75">
      <c r="A9" s="45">
        <v>100</v>
      </c>
      <c r="B9" s="48">
        <f>IF('data collection sheet'!C6="","",(('data collection sheet'!C6-'data collection sheet'!B6)/'data collection sheet'!B6))</f>
        <v>0.5808383233532934</v>
      </c>
      <c r="C9" s="48">
        <f>IF('data collection sheet'!E6="","",(('data collection sheet'!E6-'data collection sheet'!D6)/'data collection sheet'!D6))</f>
        <v>0.5714285714285713</v>
      </c>
      <c r="D9" s="48">
        <f>IF('data collection sheet'!G6="","",(('data collection sheet'!G6-'data collection sheet'!F6)/'data collection sheet'!F6))</f>
        <v>0.5868263473053893</v>
      </c>
      <c r="E9" s="48">
        <f>IF(B9="","",AVERAGE(B9:D9))</f>
        <v>0.579697747362418</v>
      </c>
      <c r="F9" s="48">
        <f>IF('data collection sheet'!I6="","",(('data collection sheet'!I6-'data collection sheet'!H6)/'data collection sheet'!H6))</f>
        <v>0.6407185628742514</v>
      </c>
      <c r="G9" s="48">
        <f>IF('data collection sheet'!K6="","",(('data collection sheet'!K6-'data collection sheet'!J6)/'data collection sheet'!J6))</f>
        <v>0.6586826347305389</v>
      </c>
      <c r="H9" s="48">
        <f>IF('data collection sheet'!M6="","",(('data collection sheet'!M6-'data collection sheet'!L6)/'data collection sheet'!L6))</f>
        <v>0.6523809523809524</v>
      </c>
      <c r="I9" s="48">
        <f>IF(F9="","",AVERAGE(F9:H9))</f>
        <v>0.6505940499952475</v>
      </c>
      <c r="J9" s="48">
        <f>IF('data collection sheet'!C16="","",(('data collection sheet'!C16-'data collection sheet'!B16)/'data collection sheet'!B16))</f>
        <v>0.6047904191616768</v>
      </c>
      <c r="K9" s="48">
        <f>IF('data collection sheet'!E16="","",(('data collection sheet'!E16-'data collection sheet'!D16)/'data collection sheet'!D16))</f>
        <v>0.582142857142857</v>
      </c>
      <c r="L9" s="48">
        <f>IF('data collection sheet'!G16="","",(('data collection sheet'!G16-'data collection sheet'!F16)/'data collection sheet'!F16))</f>
        <v>0.6107784431137724</v>
      </c>
      <c r="M9" s="48">
        <f>IF(J9="","",AVERAGE(J9:L9))</f>
        <v>0.599237239806102</v>
      </c>
      <c r="N9" s="48">
        <f>IF('data collection sheet'!I16="","",(('data collection sheet'!I16-'data collection sheet'!H16)/'data collection sheet'!H16))</f>
        <v>0.7005988023952096</v>
      </c>
      <c r="O9" s="48">
        <f>IF('data collection sheet'!K16="","",(('data collection sheet'!K16-'data collection sheet'!J16)/'data collection sheet'!J16))</f>
        <v>0.6936829558998808</v>
      </c>
      <c r="P9" s="48">
        <f>IF('data collection sheet'!M16="","",(('data collection sheet'!M16-'data collection sheet'!L16)/'data collection sheet'!L16))</f>
        <v>0.7065868263473054</v>
      </c>
      <c r="Q9" s="48">
        <f>IF(N9="","",AVERAGE(N9:P9))</f>
        <v>0.700289528214132</v>
      </c>
    </row>
    <row r="10" spans="1:17" ht="12.75">
      <c r="A10" s="45">
        <v>200</v>
      </c>
      <c r="B10" s="48">
        <f>IF('data collection sheet'!C7="","",(('data collection sheet'!C7-'data collection sheet'!B7)/'data collection sheet'!B7))</f>
        <v>0.44311377245509</v>
      </c>
      <c r="C10" s="48">
        <f>IF('data collection sheet'!E7="","",(('data collection sheet'!E7-'data collection sheet'!D7)/'data collection sheet'!D7))</f>
        <v>0.4392857142857142</v>
      </c>
      <c r="D10" s="48">
        <f>IF('data collection sheet'!G7="","",(('data collection sheet'!G7-'data collection sheet'!F7)/'data collection sheet'!F7))</f>
        <v>0.44910179640718567</v>
      </c>
      <c r="E10" s="48">
        <f>IF(B10="","",AVERAGE(B10:D10))</f>
        <v>0.44383376104933</v>
      </c>
      <c r="F10" s="48">
        <f>IF('data collection sheet'!I7="","",(('data collection sheet'!I7-'data collection sheet'!H7)/'data collection sheet'!H7))</f>
        <v>0.4988095238095237</v>
      </c>
      <c r="G10" s="48">
        <f>IF('data collection sheet'!K7="","",(('data collection sheet'!K7-'data collection sheet'!J7)/'data collection sheet'!J7))</f>
        <v>0.5089820359281437</v>
      </c>
      <c r="H10" s="48">
        <f>IF('data collection sheet'!M7="","",(('data collection sheet'!M7-'data collection sheet'!L7)/'data collection sheet'!L7))</f>
        <v>0.482142857142857</v>
      </c>
      <c r="I10" s="48">
        <f>IF(F10="","",AVERAGE(F10:H10))</f>
        <v>0.4966448056268415</v>
      </c>
      <c r="J10" s="48">
        <f>IF('data collection sheet'!C17="","",(('data collection sheet'!C17-'data collection sheet'!B17)/'data collection sheet'!B17))</f>
        <v>0.473053892215569</v>
      </c>
      <c r="K10" s="48">
        <f>IF('data collection sheet'!E17="","",(('data collection sheet'!E17-'data collection sheet'!D17)/'data collection sheet'!D17))</f>
        <v>0.44166666666666654</v>
      </c>
      <c r="L10" s="48">
        <f>IF('data collection sheet'!G17="","",(('data collection sheet'!G17-'data collection sheet'!F17)/'data collection sheet'!F17))</f>
        <v>0.473053892215569</v>
      </c>
      <c r="M10" s="48">
        <f>IF(J10="","",AVERAGE(J10:L10))</f>
        <v>0.46259148369926817</v>
      </c>
      <c r="N10" s="48">
        <f>IF('data collection sheet'!I17="","",(('data collection sheet'!I17-'data collection sheet'!H17)/'data collection sheet'!H17))</f>
        <v>0.5389221556886228</v>
      </c>
      <c r="O10" s="48">
        <f>IF('data collection sheet'!K17="","",(('data collection sheet'!K17-'data collection sheet'!J17)/'data collection sheet'!J17))</f>
        <v>0.5423122765196661</v>
      </c>
      <c r="P10" s="48">
        <f>IF('data collection sheet'!M17="","",(('data collection sheet'!M17-'data collection sheet'!L17)/'data collection sheet'!L17))</f>
        <v>0.5449101796407186</v>
      </c>
      <c r="Q10" s="48">
        <f>IF(N10="","",AVERAGE(N10:P10))</f>
        <v>0.5420482039496691</v>
      </c>
    </row>
    <row r="11" spans="1:17" ht="12.75">
      <c r="A11" s="45">
        <v>350</v>
      </c>
      <c r="B11" s="48">
        <f>IF('data collection sheet'!C8="","",(('data collection sheet'!C8-'data collection sheet'!B8)/'data collection sheet'!B8))</f>
        <v>0.34730538922155696</v>
      </c>
      <c r="C11" s="48">
        <f>IF('data collection sheet'!E8="","",(('data collection sheet'!E8-'data collection sheet'!D8)/'data collection sheet'!D8))</f>
        <v>0.3499999999999999</v>
      </c>
      <c r="D11" s="48">
        <f>IF('data collection sheet'!G8="","",(('data collection sheet'!G8-'data collection sheet'!F8)/'data collection sheet'!F8))</f>
        <v>0.3404761904761904</v>
      </c>
      <c r="E11" s="48">
        <f>IF(B11="","",AVERAGE(B11:D11))</f>
        <v>0.3459271932325824</v>
      </c>
      <c r="F11" s="48">
        <f>IF('data collection sheet'!I8="","",(('data collection sheet'!I8-'data collection sheet'!H8)/'data collection sheet'!H8))</f>
        <v>0.4131736526946109</v>
      </c>
      <c r="G11" s="48">
        <f>IF('data collection sheet'!K8="","",(('data collection sheet'!K8-'data collection sheet'!J8)/'data collection sheet'!J8))</f>
        <v>0.38855780691299163</v>
      </c>
      <c r="H11" s="48">
        <f>IF('data collection sheet'!M8="","",(('data collection sheet'!M8-'data collection sheet'!L8)/'data collection sheet'!L8))</f>
        <v>0.40119760479041916</v>
      </c>
      <c r="I11" s="48">
        <f>IF(F11="","",AVERAGE(F11:H11))</f>
        <v>0.4009763547993406</v>
      </c>
      <c r="J11" s="48">
        <f>IF('data collection sheet'!C18="","",(('data collection sheet'!C18-'data collection sheet'!B18)/'data collection sheet'!B18))</f>
        <v>0.367103694874851</v>
      </c>
      <c r="K11" s="48">
        <f>IF('data collection sheet'!E18="","",(('data collection sheet'!E18-'data collection sheet'!D18)/'data collection sheet'!D18))</f>
        <v>0.3712574850299401</v>
      </c>
      <c r="L11" s="48">
        <f>IF('data collection sheet'!G18="","",(('data collection sheet'!G18-'data collection sheet'!F18)/'data collection sheet'!F18))</f>
        <v>0.3575685339690107</v>
      </c>
      <c r="M11" s="48">
        <f>IF(J11="","",AVERAGE(J11:L11))</f>
        <v>0.3653099046246006</v>
      </c>
      <c r="N11" s="48">
        <f>IF('data collection sheet'!I18="","",(('data collection sheet'!I18-'data collection sheet'!H18)/'data collection sheet'!H18))</f>
        <v>0.44550898203592826</v>
      </c>
      <c r="O11" s="48">
        <f>IF('data collection sheet'!K18="","",(('data collection sheet'!K18-'data collection sheet'!J18)/'data collection sheet'!J18))</f>
        <v>0.44311377245509</v>
      </c>
      <c r="P11" s="48">
        <f>IF('data collection sheet'!M18="","",(('data collection sheet'!M18-'data collection sheet'!L18)/'data collection sheet'!L18))</f>
        <v>0.4302741358760428</v>
      </c>
      <c r="Q11" s="48">
        <f>IF(N11="","",AVERAGE(N11:P11))</f>
        <v>0.4396322967890203</v>
      </c>
    </row>
    <row r="12" spans="1:17" ht="12.75">
      <c r="A12" s="45">
        <v>500</v>
      </c>
      <c r="B12" s="48">
        <f>IF('data collection sheet'!C9="","",(('data collection sheet'!C9-'data collection sheet'!B9)/'data collection sheet'!B9))</f>
        <v>0.29642857142857143</v>
      </c>
      <c r="C12" s="48">
        <f>IF('data collection sheet'!E9="","",(('data collection sheet'!E9-'data collection sheet'!D9)/'data collection sheet'!D9))</f>
        <v>0.3011904761904761</v>
      </c>
      <c r="D12" s="48">
        <f>IF('data collection sheet'!G9="","",(('data collection sheet'!G9-'data collection sheet'!F9)/'data collection sheet'!F9))</f>
        <v>0.30357142857142844</v>
      </c>
      <c r="E12" s="48">
        <f>IF(B12="","",AVERAGE(B12:D12))</f>
        <v>0.3003968253968253</v>
      </c>
      <c r="F12" s="48">
        <f>IF('data collection sheet'!I9="","",(('data collection sheet'!I9-'data collection sheet'!H9)/'data collection sheet'!H9))</f>
        <v>0.3444576877234802</v>
      </c>
      <c r="G12" s="48">
        <f>IF('data collection sheet'!K9="","",(('data collection sheet'!K9-'data collection sheet'!J9)/'data collection sheet'!J9))</f>
        <v>0.3504171632896304</v>
      </c>
      <c r="H12" s="48">
        <f>IF('data collection sheet'!M9="","",(('data collection sheet'!M9-'data collection sheet'!L9)/'data collection sheet'!L9))</f>
        <v>0.3551847437425505</v>
      </c>
      <c r="I12" s="48">
        <f>IF(F12="","",AVERAGE(F12:H12))</f>
        <v>0.35001986491855375</v>
      </c>
      <c r="J12" s="48">
        <f>IF('data collection sheet'!C19="","",(('data collection sheet'!C19-'data collection sheet'!B19)/'data collection sheet'!B19))</f>
        <v>0.3194278903456495</v>
      </c>
      <c r="K12" s="48">
        <f>IF('data collection sheet'!E19="","",(('data collection sheet'!E19-'data collection sheet'!D19)/'data collection sheet'!D19))</f>
        <v>0.32181168057210957</v>
      </c>
      <c r="L12" s="48">
        <f>IF('data collection sheet'!G19="","",(('data collection sheet'!G19-'data collection sheet'!F19)/'data collection sheet'!F19))</f>
        <v>0.32300357568533955</v>
      </c>
      <c r="M12" s="48">
        <f>IF(J12="","",AVERAGE(J12:L12))</f>
        <v>0.32141438220103286</v>
      </c>
      <c r="N12" s="48">
        <f>IF('data collection sheet'!I19="","",(('data collection sheet'!I19-'data collection sheet'!H19)/'data collection sheet'!H19))</f>
        <v>0.38021454112038133</v>
      </c>
      <c r="O12" s="48">
        <f>IF('data collection sheet'!K19="","",(('data collection sheet'!K19-'data collection sheet'!J19)/'data collection sheet'!J19))</f>
        <v>0.3814064362336113</v>
      </c>
      <c r="P12" s="48">
        <f>IF('data collection sheet'!M19="","",(('data collection sheet'!M19-'data collection sheet'!L19)/'data collection sheet'!L19))</f>
        <v>0.38021454112038133</v>
      </c>
      <c r="Q12" s="48">
        <f>IF(N12="","",AVERAGE(N12:P12))</f>
        <v>0.380611839491458</v>
      </c>
    </row>
    <row r="14" ht="12.75">
      <c r="A14" s="41" t="s">
        <v>22</v>
      </c>
    </row>
    <row r="15" spans="1:5" s="43" customFormat="1" ht="12.75">
      <c r="A15" s="50"/>
      <c r="B15" s="89" t="s">
        <v>5</v>
      </c>
      <c r="C15" s="89"/>
      <c r="D15" s="89" t="s">
        <v>6</v>
      </c>
      <c r="E15" s="89"/>
    </row>
    <row r="16" spans="1:15" s="43" customFormat="1" ht="38.25">
      <c r="A16" s="45" t="s">
        <v>2</v>
      </c>
      <c r="B16" s="50" t="s">
        <v>0</v>
      </c>
      <c r="C16" s="50" t="s">
        <v>1</v>
      </c>
      <c r="D16" s="50" t="s">
        <v>0</v>
      </c>
      <c r="E16" s="50" t="s">
        <v>7</v>
      </c>
      <c r="L16" s="43" t="s">
        <v>63</v>
      </c>
      <c r="M16" s="43" t="s">
        <v>11</v>
      </c>
      <c r="N16" s="43" t="s">
        <v>12</v>
      </c>
      <c r="O16" s="51" t="s">
        <v>16</v>
      </c>
    </row>
    <row r="17" spans="1:15" ht="12" customHeight="1">
      <c r="A17" s="45">
        <v>100</v>
      </c>
      <c r="B17" s="49">
        <v>0.459</v>
      </c>
      <c r="C17" s="49">
        <v>0.499</v>
      </c>
      <c r="D17" s="49">
        <v>0.497</v>
      </c>
      <c r="E17" s="49">
        <v>0.528</v>
      </c>
      <c r="I17" s="87" t="s">
        <v>64</v>
      </c>
      <c r="J17" s="86">
        <v>15</v>
      </c>
      <c r="K17" s="41">
        <v>100</v>
      </c>
      <c r="L17" s="71">
        <f>E9</f>
        <v>0.579697747362418</v>
      </c>
      <c r="M17" s="52">
        <f>IF(L17="","",L17*$D$24+$D$25)</f>
        <v>0.4576940986078301</v>
      </c>
      <c r="N17" s="52">
        <f>B17</f>
        <v>0.459</v>
      </c>
      <c r="O17" s="53">
        <f>IF(L17="","",(N17-M17)^2)</f>
        <v>1.7053784460712983E-06</v>
      </c>
    </row>
    <row r="18" spans="1:15" ht="12" customHeight="1">
      <c r="A18" s="45">
        <v>200</v>
      </c>
      <c r="B18" s="49">
        <v>0.357</v>
      </c>
      <c r="C18" s="49">
        <v>0.404</v>
      </c>
      <c r="D18" s="49">
        <v>0.379</v>
      </c>
      <c r="E18" s="49">
        <v>0.431</v>
      </c>
      <c r="I18" s="87"/>
      <c r="J18" s="86"/>
      <c r="K18" s="41">
        <v>200</v>
      </c>
      <c r="L18" s="71">
        <f>E10</f>
        <v>0.44383376104933</v>
      </c>
      <c r="M18" s="52">
        <f aca="true" t="shared" si="0" ref="M18:M32">IF(L18="","",L18*$D$24+$D$25)</f>
        <v>0.3578633923499143</v>
      </c>
      <c r="N18" s="52">
        <f>B18</f>
        <v>0.357</v>
      </c>
      <c r="O18" s="53">
        <f aca="true" t="shared" si="1" ref="O18:O32">IF(L18="","",(N18-M18)^2)</f>
        <v>7.454463498906028E-07</v>
      </c>
    </row>
    <row r="19" spans="1:15" ht="12" customHeight="1">
      <c r="A19" s="45">
        <v>350</v>
      </c>
      <c r="B19" s="49">
        <v>0.296</v>
      </c>
      <c r="C19" s="49">
        <v>0.331</v>
      </c>
      <c r="D19" s="49">
        <v>0.307</v>
      </c>
      <c r="E19" s="49">
        <v>0.358</v>
      </c>
      <c r="I19" s="87"/>
      <c r="J19" s="86"/>
      <c r="K19" s="41">
        <v>350</v>
      </c>
      <c r="L19" s="71">
        <f>E11</f>
        <v>0.3459271932325824</v>
      </c>
      <c r="M19" s="52">
        <f t="shared" si="0"/>
        <v>0.2859231962930224</v>
      </c>
      <c r="N19" s="52">
        <f>B19</f>
        <v>0.296</v>
      </c>
      <c r="O19" s="53">
        <f t="shared" si="1"/>
        <v>0.00010154197294895771</v>
      </c>
    </row>
    <row r="20" spans="1:15" ht="12" customHeight="1">
      <c r="A20" s="45">
        <v>500</v>
      </c>
      <c r="B20" s="49">
        <v>0.242</v>
      </c>
      <c r="C20" s="49">
        <v>0.287</v>
      </c>
      <c r="D20" s="49">
        <v>0.255</v>
      </c>
      <c r="E20" s="49">
        <v>0.3</v>
      </c>
      <c r="H20" s="44"/>
      <c r="I20" s="87"/>
      <c r="J20" s="86"/>
      <c r="K20" s="41">
        <v>500</v>
      </c>
      <c r="L20" s="71">
        <f>E12</f>
        <v>0.3003968253968253</v>
      </c>
      <c r="M20" s="52">
        <f t="shared" si="0"/>
        <v>0.25246820280599214</v>
      </c>
      <c r="N20" s="52">
        <f>IF(L20="","",B20)</f>
        <v>0.242</v>
      </c>
      <c r="O20" s="53">
        <f t="shared" si="1"/>
        <v>0.0001095832699873818</v>
      </c>
    </row>
    <row r="21" spans="1:15" ht="12" customHeight="1">
      <c r="A21" s="44"/>
      <c r="B21" s="44"/>
      <c r="C21" s="44"/>
      <c r="D21" s="44"/>
      <c r="E21" s="44"/>
      <c r="H21" s="44"/>
      <c r="I21" s="87"/>
      <c r="J21" s="86">
        <v>4</v>
      </c>
      <c r="K21" s="41">
        <v>100</v>
      </c>
      <c r="L21" s="71">
        <f>I9</f>
        <v>0.6505940499952475</v>
      </c>
      <c r="M21" s="52">
        <f t="shared" si="0"/>
        <v>0.5097875794114954</v>
      </c>
      <c r="N21" s="52">
        <f>C17</f>
        <v>0.499</v>
      </c>
      <c r="O21" s="53">
        <f t="shared" si="1"/>
        <v>0.00011637186955932032</v>
      </c>
    </row>
    <row r="22" spans="1:15" ht="12" customHeight="1" thickBot="1">
      <c r="A22" s="44"/>
      <c r="B22" s="44"/>
      <c r="C22" s="44"/>
      <c r="D22" s="44"/>
      <c r="E22" s="44"/>
      <c r="H22" s="44"/>
      <c r="I22" s="87"/>
      <c r="J22" s="86"/>
      <c r="K22" s="41">
        <v>200</v>
      </c>
      <c r="L22" s="71">
        <f>I10</f>
        <v>0.4966448056268415</v>
      </c>
      <c r="M22" s="52">
        <f t="shared" si="0"/>
        <v>0.39666811184520395</v>
      </c>
      <c r="N22" s="52">
        <f>C18</f>
        <v>0.404</v>
      </c>
      <c r="O22" s="53">
        <f t="shared" si="1"/>
        <v>5.375658391443897E-05</v>
      </c>
    </row>
    <row r="23" spans="1:15" ht="12" customHeight="1">
      <c r="A23" s="44"/>
      <c r="B23" s="44"/>
      <c r="C23" s="54" t="s">
        <v>8</v>
      </c>
      <c r="D23" s="55"/>
      <c r="E23" s="44"/>
      <c r="H23" s="44"/>
      <c r="I23" s="87"/>
      <c r="J23" s="86"/>
      <c r="K23" s="41">
        <v>350</v>
      </c>
      <c r="L23" s="71">
        <f>I11</f>
        <v>0.4009763547993406</v>
      </c>
      <c r="M23" s="52">
        <f t="shared" si="0"/>
        <v>0.3263724487200151</v>
      </c>
      <c r="N23" s="52">
        <f>C19</f>
        <v>0.331</v>
      </c>
      <c r="O23" s="53">
        <f t="shared" si="1"/>
        <v>2.141423084889018E-05</v>
      </c>
    </row>
    <row r="24" spans="1:15" ht="12" customHeight="1">
      <c r="A24" s="44"/>
      <c r="B24" s="44"/>
      <c r="C24" s="56" t="s">
        <v>14</v>
      </c>
      <c r="D24" s="57">
        <f>SLOPE(N17:N32,L17:L32)</f>
        <v>0.7347841688367929</v>
      </c>
      <c r="E24" s="44"/>
      <c r="H24" s="44"/>
      <c r="I24" s="87"/>
      <c r="J24" s="86"/>
      <c r="K24" s="41">
        <v>500</v>
      </c>
      <c r="L24" s="71">
        <f>I12</f>
        <v>0.35001986491855375</v>
      </c>
      <c r="M24" s="52">
        <f t="shared" si="0"/>
        <v>0.28893042665612073</v>
      </c>
      <c r="N24" s="52">
        <f>IF(L24="","",C20)</f>
        <v>0.287</v>
      </c>
      <c r="O24" s="53">
        <f t="shared" si="1"/>
        <v>3.7265470746615557E-06</v>
      </c>
    </row>
    <row r="25" spans="1:15" ht="12" customHeight="1" thickBot="1">
      <c r="A25" s="44"/>
      <c r="B25" s="44"/>
      <c r="C25" s="58" t="s">
        <v>15</v>
      </c>
      <c r="D25" s="59">
        <f>INTERCEPT(N17:N32,L17:L32)</f>
        <v>0.03174137113557468</v>
      </c>
      <c r="E25" s="44"/>
      <c r="H25" s="44"/>
      <c r="I25" s="86" t="s">
        <v>65</v>
      </c>
      <c r="J25" s="86">
        <v>15</v>
      </c>
      <c r="K25" s="41">
        <v>100</v>
      </c>
      <c r="L25" s="71">
        <f>M9</f>
        <v>0.599237239806102</v>
      </c>
      <c r="M25" s="52">
        <f t="shared" si="0"/>
        <v>0.47205140832255527</v>
      </c>
      <c r="N25" s="52">
        <f>D17</f>
        <v>0.497</v>
      </c>
      <c r="O25" s="53">
        <f t="shared" si="1"/>
        <v>0.0006224322266878645</v>
      </c>
    </row>
    <row r="26" spans="1:15" ht="12" customHeight="1">
      <c r="A26" s="44"/>
      <c r="B26" s="44"/>
      <c r="C26" s="44"/>
      <c r="D26" s="44"/>
      <c r="E26" s="44"/>
      <c r="H26" s="44"/>
      <c r="I26" s="86"/>
      <c r="J26" s="86"/>
      <c r="K26" s="41">
        <v>200</v>
      </c>
      <c r="L26" s="71">
        <f>M10</f>
        <v>0.46259148369926817</v>
      </c>
      <c r="M26" s="52">
        <f t="shared" si="0"/>
        <v>0.3716462699965203</v>
      </c>
      <c r="N26" s="52">
        <f>D18</f>
        <v>0.379</v>
      </c>
      <c r="O26" s="53">
        <f t="shared" si="1"/>
        <v>5.4077344964077835E-05</v>
      </c>
    </row>
    <row r="27" spans="1:15" ht="12" customHeight="1">
      <c r="A27" s="44"/>
      <c r="B27" s="44"/>
      <c r="C27" s="44"/>
      <c r="D27" s="44"/>
      <c r="E27" s="44"/>
      <c r="H27" s="44"/>
      <c r="I27" s="86"/>
      <c r="J27" s="86"/>
      <c r="K27" s="41">
        <v>350</v>
      </c>
      <c r="L27" s="71">
        <f>M11</f>
        <v>0.3653099046246006</v>
      </c>
      <c r="M27" s="52">
        <f t="shared" si="0"/>
        <v>0.3001653057730099</v>
      </c>
      <c r="N27" s="52">
        <f>D19</f>
        <v>0.307</v>
      </c>
      <c r="O27" s="53">
        <f t="shared" si="1"/>
        <v>4.6713045176451364E-05</v>
      </c>
    </row>
    <row r="28" spans="1:15" ht="12" customHeight="1">
      <c r="A28" s="44"/>
      <c r="B28" s="44"/>
      <c r="C28" s="44"/>
      <c r="D28" s="44"/>
      <c r="E28" s="44"/>
      <c r="H28" s="44"/>
      <c r="I28" s="86"/>
      <c r="J28" s="86"/>
      <c r="K28" s="41">
        <v>500</v>
      </c>
      <c r="L28" s="71">
        <f>M12</f>
        <v>0.32141438220103286</v>
      </c>
      <c r="M28" s="52">
        <f t="shared" si="0"/>
        <v>0.2679115708133519</v>
      </c>
      <c r="N28" s="52">
        <f>IF(L28="","",D20)</f>
        <v>0.255</v>
      </c>
      <c r="O28" s="53">
        <f t="shared" si="1"/>
        <v>0.00016670866086819985</v>
      </c>
    </row>
    <row r="29" spans="1:15" ht="12" customHeight="1">
      <c r="A29" s="44"/>
      <c r="B29" s="44"/>
      <c r="C29" s="44"/>
      <c r="D29" s="44"/>
      <c r="E29" s="44"/>
      <c r="H29" s="44"/>
      <c r="I29" s="86"/>
      <c r="J29" s="86">
        <v>4</v>
      </c>
      <c r="K29" s="41">
        <v>100</v>
      </c>
      <c r="L29" s="71">
        <f>Q9</f>
        <v>0.700289528214132</v>
      </c>
      <c r="M29" s="52">
        <f t="shared" si="0"/>
        <v>0.5463030300695055</v>
      </c>
      <c r="N29" s="52">
        <f>E17</f>
        <v>0.528</v>
      </c>
      <c r="O29" s="53">
        <f t="shared" si="1"/>
        <v>0.0003350009097252229</v>
      </c>
    </row>
    <row r="30" spans="1:15" ht="12" customHeight="1">
      <c r="A30" s="44"/>
      <c r="B30" s="44"/>
      <c r="C30" s="44"/>
      <c r="D30" s="44"/>
      <c r="E30" s="44"/>
      <c r="H30" s="44"/>
      <c r="I30" s="86"/>
      <c r="J30" s="86"/>
      <c r="K30" s="41">
        <v>200</v>
      </c>
      <c r="L30" s="71">
        <f>Q10</f>
        <v>0.5420482039496691</v>
      </c>
      <c r="M30" s="52">
        <f t="shared" si="0"/>
        <v>0.4300298101442087</v>
      </c>
      <c r="N30" s="52">
        <f>E18</f>
        <v>0.431</v>
      </c>
      <c r="O30" s="53">
        <f t="shared" si="1"/>
        <v>9.412683562803073E-07</v>
      </c>
    </row>
    <row r="31" spans="1:15" ht="12" customHeight="1">
      <c r="A31" s="44"/>
      <c r="B31" s="44"/>
      <c r="C31" s="44"/>
      <c r="D31" s="44"/>
      <c r="E31" s="44"/>
      <c r="H31" s="44"/>
      <c r="I31" s="86"/>
      <c r="J31" s="86"/>
      <c r="K31" s="41">
        <v>350</v>
      </c>
      <c r="L31" s="71">
        <f>Q11</f>
        <v>0.4396322967890203</v>
      </c>
      <c r="M31" s="52">
        <f t="shared" si="0"/>
        <v>0.3547762229255052</v>
      </c>
      <c r="N31" s="52">
        <f>E19</f>
        <v>0.358</v>
      </c>
      <c r="O31" s="53">
        <f t="shared" si="1"/>
        <v>1.0392738626038138E-05</v>
      </c>
    </row>
    <row r="32" spans="1:15" ht="12" customHeight="1">
      <c r="A32" s="44"/>
      <c r="B32" s="44"/>
      <c r="C32" s="44"/>
      <c r="D32" s="44"/>
      <c r="E32" s="44"/>
      <c r="H32" s="44"/>
      <c r="I32" s="86"/>
      <c r="J32" s="86"/>
      <c r="K32" s="41">
        <v>500</v>
      </c>
      <c r="L32" s="71">
        <f>Q12</f>
        <v>0.380611839491458</v>
      </c>
      <c r="M32" s="72">
        <f t="shared" si="0"/>
        <v>0.3114089252657485</v>
      </c>
      <c r="N32" s="72">
        <f>IF(L32="","",E20)</f>
        <v>0.3</v>
      </c>
      <c r="O32" s="53">
        <f t="shared" si="1"/>
        <v>0.00013016357571943432</v>
      </c>
    </row>
    <row r="33" spans="8:15" ht="14.25">
      <c r="H33" s="44"/>
      <c r="J33" s="60" t="s">
        <v>13</v>
      </c>
      <c r="M33" s="61"/>
      <c r="N33" s="62" t="s">
        <v>66</v>
      </c>
      <c r="O33" s="53">
        <f>SQRT(SUM(O17:O32)/(COUNT(O17:O32)-2))</f>
        <v>0.011260788697489752</v>
      </c>
    </row>
    <row r="34" spans="8:11" ht="12.75">
      <c r="H34" s="44"/>
      <c r="J34" s="44" t="s">
        <v>17</v>
      </c>
      <c r="K34" s="44"/>
    </row>
    <row r="36" s="43" customFormat="1" ht="12.75"/>
    <row r="51" spans="2:34" ht="12.75">
      <c r="B51" s="63"/>
      <c r="C51" s="63"/>
      <c r="D51" s="63"/>
      <c r="E51" s="63"/>
      <c r="F51" s="63"/>
      <c r="G51" s="63"/>
      <c r="K51" s="63"/>
      <c r="L51" s="63"/>
      <c r="M51" s="63"/>
      <c r="N51" s="63"/>
      <c r="O51" s="63"/>
      <c r="P51" s="63"/>
      <c r="T51" s="63"/>
      <c r="U51" s="63"/>
      <c r="V51" s="63"/>
      <c r="W51" s="63"/>
      <c r="X51" s="63"/>
      <c r="Y51" s="63"/>
      <c r="AC51" s="63"/>
      <c r="AD51" s="63"/>
      <c r="AE51" s="63"/>
      <c r="AF51" s="63"/>
      <c r="AG51" s="63"/>
      <c r="AH51" s="63"/>
    </row>
    <row r="66" spans="2:34" ht="12.75">
      <c r="B66" s="63"/>
      <c r="C66" s="63"/>
      <c r="D66" s="63"/>
      <c r="E66" s="63"/>
      <c r="F66" s="63"/>
      <c r="G66" s="63"/>
      <c r="K66" s="63"/>
      <c r="L66" s="63"/>
      <c r="M66" s="63"/>
      <c r="N66" s="63"/>
      <c r="O66" s="63"/>
      <c r="P66" s="63"/>
      <c r="T66" s="63"/>
      <c r="U66" s="63"/>
      <c r="V66" s="63"/>
      <c r="W66" s="63"/>
      <c r="X66" s="63"/>
      <c r="Y66" s="63"/>
      <c r="AC66" s="63"/>
      <c r="AD66" s="63"/>
      <c r="AE66" s="63"/>
      <c r="AF66" s="63"/>
      <c r="AG66" s="63"/>
      <c r="AH66" s="63"/>
    </row>
    <row r="67" ht="12.75">
      <c r="A67" s="60"/>
    </row>
    <row r="69" spans="5:33" ht="12.75">
      <c r="E69" s="63"/>
      <c r="F69" s="63"/>
      <c r="N69" s="63"/>
      <c r="O69" s="63"/>
      <c r="W69" s="63"/>
      <c r="X69" s="63"/>
      <c r="AF69" s="63"/>
      <c r="AG69" s="63"/>
    </row>
    <row r="70" ht="12.75">
      <c r="A70" s="60"/>
    </row>
    <row r="72" ht="12.75">
      <c r="A72" s="60"/>
    </row>
    <row r="78" spans="5:32" ht="12.75">
      <c r="E78" s="60"/>
      <c r="N78" s="60"/>
      <c r="W78" s="60"/>
      <c r="AF78" s="60"/>
    </row>
    <row r="79" spans="5:32" ht="12.75">
      <c r="E79" s="60"/>
      <c r="N79" s="60"/>
      <c r="W79" s="60"/>
      <c r="AF79" s="60"/>
    </row>
    <row r="80" spans="5:32" ht="12.75">
      <c r="E80" s="60"/>
      <c r="N80" s="60"/>
      <c r="W80" s="60"/>
      <c r="AF80" s="60"/>
    </row>
    <row r="81" ht="14.25">
      <c r="A81" s="64"/>
    </row>
  </sheetData>
  <sheetProtection/>
  <mergeCells count="14">
    <mergeCell ref="B6:I6"/>
    <mergeCell ref="J6:Q6"/>
    <mergeCell ref="B15:C15"/>
    <mergeCell ref="D15:E15"/>
    <mergeCell ref="B7:E7"/>
    <mergeCell ref="F7:I7"/>
    <mergeCell ref="J7:M7"/>
    <mergeCell ref="J29:J32"/>
    <mergeCell ref="I17:I24"/>
    <mergeCell ref="I25:I32"/>
    <mergeCell ref="N7:Q7"/>
    <mergeCell ref="J17:J20"/>
    <mergeCell ref="J21:J24"/>
    <mergeCell ref="J25:J28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G20" sqref="G20"/>
    </sheetView>
  </sheetViews>
  <sheetFormatPr defaultColWidth="9.140625" defaultRowHeight="12.75"/>
  <sheetData>
    <row r="4" spans="2:3" ht="12.75">
      <c r="B4" s="5">
        <f>'test cloth calibration'!E9</f>
        <v>0.579697747362418</v>
      </c>
      <c r="C4" s="4">
        <v>0.459</v>
      </c>
    </row>
    <row r="5" spans="2:3" ht="12.75">
      <c r="B5" s="5">
        <f>'test cloth calibration'!E10</f>
        <v>0.44383376104933</v>
      </c>
      <c r="C5" s="4">
        <v>0.357</v>
      </c>
    </row>
    <row r="6" spans="2:3" ht="12.75">
      <c r="B6" s="5">
        <f>'test cloth calibration'!E11</f>
        <v>0.3459271932325824</v>
      </c>
      <c r="C6" s="4">
        <v>0.296</v>
      </c>
    </row>
    <row r="7" spans="2:3" ht="12.75">
      <c r="B7" s="5">
        <f>'test cloth calibration'!I9</f>
        <v>0.6505940499952475</v>
      </c>
      <c r="C7" s="4">
        <v>0.499</v>
      </c>
    </row>
    <row r="8" spans="2:3" ht="12.75">
      <c r="B8" s="5">
        <f>'test cloth calibration'!I10</f>
        <v>0.4966448056268415</v>
      </c>
      <c r="C8" s="4">
        <v>0.404</v>
      </c>
    </row>
    <row r="9" spans="2:3" ht="12.75">
      <c r="B9" s="5">
        <f>'test cloth calibration'!I11</f>
        <v>0.4009763547993406</v>
      </c>
      <c r="C9" s="4">
        <v>0.331</v>
      </c>
    </row>
    <row r="10" spans="2:3" ht="12.75">
      <c r="B10" s="5">
        <f>'test cloth calibration'!M9</f>
        <v>0.599237239806102</v>
      </c>
      <c r="C10" s="4">
        <v>0.497</v>
      </c>
    </row>
    <row r="11" spans="2:3" ht="12.75">
      <c r="B11" s="5">
        <f>'test cloth calibration'!M10</f>
        <v>0.46259148369926817</v>
      </c>
      <c r="C11" s="4">
        <v>0.379</v>
      </c>
    </row>
    <row r="12" spans="2:3" ht="12.75">
      <c r="B12" s="5">
        <f>'test cloth calibration'!M11</f>
        <v>0.3653099046246006</v>
      </c>
      <c r="C12" s="4">
        <v>0.307</v>
      </c>
    </row>
    <row r="13" spans="2:3" ht="12.75">
      <c r="B13" s="5">
        <f>'test cloth calibration'!Q9</f>
        <v>0.700289528214132</v>
      </c>
      <c r="C13" s="4">
        <v>0.528</v>
      </c>
    </row>
    <row r="14" spans="2:3" ht="12.75">
      <c r="B14" s="5">
        <f>'test cloth calibration'!Q10</f>
        <v>0.5420482039496691</v>
      </c>
      <c r="C14" s="4">
        <v>0.431</v>
      </c>
    </row>
    <row r="15" spans="2:3" ht="12.75">
      <c r="B15" s="5">
        <f>'test cloth calibration'!Q11</f>
        <v>0.4396322967890203</v>
      </c>
      <c r="C15" s="4">
        <v>0.358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4"/>
  <sheetViews>
    <sheetView zoomScalePageLayoutView="0" workbookViewId="0" topLeftCell="A4">
      <selection activeCell="E7" sqref="E7"/>
    </sheetView>
  </sheetViews>
  <sheetFormatPr defaultColWidth="9.140625" defaultRowHeight="12.75"/>
  <cols>
    <col min="2" max="2" width="12.140625" style="0" customWidth="1"/>
    <col min="5" max="5" width="9.57421875" style="0" bestFit="1" customWidth="1"/>
    <col min="6" max="6" width="12.421875" style="0" bestFit="1" customWidth="1"/>
    <col min="7" max="7" width="12.57421875" style="0" customWidth="1"/>
  </cols>
  <sheetData>
    <row r="1" spans="7:15" ht="15.75">
      <c r="G1" s="36" t="s">
        <v>58</v>
      </c>
      <c r="H1" s="37">
        <f>E7</f>
        <v>16</v>
      </c>
      <c r="O1" s="15">
        <v>37732</v>
      </c>
    </row>
    <row r="4" ht="15">
      <c r="E4" s="16"/>
    </row>
    <row r="5" ht="15">
      <c r="E5" s="16"/>
    </row>
    <row r="6" spans="4:9" ht="15" customHeight="1">
      <c r="D6" s="90" t="s">
        <v>25</v>
      </c>
      <c r="E6" s="90"/>
      <c r="H6" s="90"/>
      <c r="I6" s="90"/>
    </row>
    <row r="7" spans="2:9" ht="16.5" thickBot="1">
      <c r="B7" s="17" t="s">
        <v>32</v>
      </c>
      <c r="D7" s="17">
        <v>3</v>
      </c>
      <c r="E7" s="17">
        <f>'data collection sheet'!A2</f>
        <v>16</v>
      </c>
      <c r="H7" s="35" t="s">
        <v>59</v>
      </c>
      <c r="I7" s="35" t="str">
        <f>"lot # "&amp;E7</f>
        <v>lot # 16</v>
      </c>
    </row>
    <row r="8" spans="2:9" ht="15">
      <c r="B8" s="18" t="s">
        <v>33</v>
      </c>
      <c r="D8" s="19">
        <v>0.528</v>
      </c>
      <c r="E8" s="38">
        <f>'test cloth calibration'!Q9</f>
        <v>0.700289528214132</v>
      </c>
      <c r="G8">
        <v>100</v>
      </c>
      <c r="H8" s="21">
        <f>AVERAGE(D8:D11)</f>
        <v>0.49575</v>
      </c>
      <c r="I8" s="21">
        <f>AVERAGE(E8:E11)</f>
        <v>0.6324546413444749</v>
      </c>
    </row>
    <row r="9" spans="2:9" ht="15">
      <c r="B9" s="22" t="s">
        <v>34</v>
      </c>
      <c r="D9" s="23">
        <v>0.499</v>
      </c>
      <c r="E9" s="39">
        <f>'test cloth calibration'!I9</f>
        <v>0.6505940499952475</v>
      </c>
      <c r="G9">
        <v>200</v>
      </c>
      <c r="H9" s="21">
        <f>AVERAGE(D12:D15)</f>
        <v>0.39275</v>
      </c>
      <c r="I9" s="21">
        <f>AVERAGE(E12:E15)</f>
        <v>0.48627956358127716</v>
      </c>
    </row>
    <row r="10" spans="2:9" ht="15">
      <c r="B10" s="22" t="s">
        <v>35</v>
      </c>
      <c r="D10" s="24">
        <v>0.497</v>
      </c>
      <c r="E10" s="39">
        <f>'test cloth calibration'!M9</f>
        <v>0.599237239806102</v>
      </c>
      <c r="G10">
        <v>350</v>
      </c>
      <c r="H10" s="21">
        <f>AVERAGE(D16:D19)</f>
        <v>0.323</v>
      </c>
      <c r="I10" s="21">
        <f>AVERAGE(E16:E19)</f>
        <v>0.387961437361386</v>
      </c>
    </row>
    <row r="11" spans="2:5" ht="15.75" thickBot="1">
      <c r="B11" s="25" t="s">
        <v>36</v>
      </c>
      <c r="D11" s="24">
        <v>0.459</v>
      </c>
      <c r="E11" s="40">
        <f>'test cloth calibration'!E9</f>
        <v>0.579697747362418</v>
      </c>
    </row>
    <row r="12" spans="2:5" ht="15">
      <c r="B12" s="18" t="s">
        <v>37</v>
      </c>
      <c r="D12" s="20">
        <v>0.431</v>
      </c>
      <c r="E12" s="38">
        <f>'test cloth calibration'!Q10</f>
        <v>0.5420482039496691</v>
      </c>
    </row>
    <row r="13" spans="2:5" ht="15">
      <c r="B13" s="22" t="s">
        <v>38</v>
      </c>
      <c r="D13" s="24">
        <v>0.404</v>
      </c>
      <c r="E13" s="39">
        <f>'test cloth calibration'!I10</f>
        <v>0.4966448056268415</v>
      </c>
    </row>
    <row r="14" spans="2:5" ht="15">
      <c r="B14" s="22" t="s">
        <v>39</v>
      </c>
      <c r="D14" s="24">
        <v>0.379</v>
      </c>
      <c r="E14" s="39">
        <f>'test cloth calibration'!M10</f>
        <v>0.46259148369926817</v>
      </c>
    </row>
    <row r="15" spans="2:5" ht="15.75" thickBot="1">
      <c r="B15" s="25" t="s">
        <v>40</v>
      </c>
      <c r="D15" s="26">
        <v>0.357</v>
      </c>
      <c r="E15" s="40">
        <f>'test cloth calibration'!E10</f>
        <v>0.44383376104933</v>
      </c>
    </row>
    <row r="16" spans="2:5" ht="15">
      <c r="B16" s="22" t="s">
        <v>41</v>
      </c>
      <c r="D16" s="24">
        <v>0.358</v>
      </c>
      <c r="E16" s="38">
        <f>'test cloth calibration'!Q11</f>
        <v>0.4396322967890203</v>
      </c>
    </row>
    <row r="17" spans="2:5" ht="15">
      <c r="B17" s="22" t="s">
        <v>42</v>
      </c>
      <c r="D17" s="24">
        <v>0.331</v>
      </c>
      <c r="E17" s="39">
        <f>'test cloth calibration'!I11</f>
        <v>0.4009763547993406</v>
      </c>
    </row>
    <row r="18" spans="2:5" ht="15">
      <c r="B18" s="22" t="s">
        <v>43</v>
      </c>
      <c r="D18" s="24">
        <v>0.307</v>
      </c>
      <c r="E18" s="39">
        <f>'test cloth calibration'!M11</f>
        <v>0.3653099046246006</v>
      </c>
    </row>
    <row r="19" spans="2:5" ht="15.75" thickBot="1">
      <c r="B19" s="25" t="s">
        <v>44</v>
      </c>
      <c r="D19" s="26">
        <v>0.296</v>
      </c>
      <c r="E19" s="40">
        <f>'test cloth calibration'!E11</f>
        <v>0.3459271932325824</v>
      </c>
    </row>
    <row r="22" spans="7:11" ht="12.75">
      <c r="G22" s="67" t="s">
        <v>53</v>
      </c>
      <c r="H22" s="68"/>
      <c r="I22" s="68"/>
      <c r="J22" s="68"/>
      <c r="K22" s="68"/>
    </row>
    <row r="23" spans="7:14" ht="13.5" thickBot="1">
      <c r="G23" t="str">
        <f>"ANOVA calculated from lot "&amp;E7&amp;" data"</f>
        <v>ANOVA calculated from lot 16 data</v>
      </c>
      <c r="N23" s="3"/>
    </row>
    <row r="24" spans="7:14" ht="12.75">
      <c r="G24" s="27" t="s">
        <v>54</v>
      </c>
      <c r="H24" s="31" t="s">
        <v>45</v>
      </c>
      <c r="I24" s="31" t="s">
        <v>46</v>
      </c>
      <c r="J24" s="31" t="s">
        <v>47</v>
      </c>
      <c r="K24" s="31" t="s">
        <v>48</v>
      </c>
      <c r="L24" s="31" t="s">
        <v>49</v>
      </c>
      <c r="M24" s="31" t="s">
        <v>50</v>
      </c>
      <c r="N24" s="33"/>
    </row>
    <row r="25" spans="7:14" ht="12.75">
      <c r="G25" s="28" t="s">
        <v>55</v>
      </c>
      <c r="H25" s="28">
        <f>(SUM(D8:E11)^2+SUM(D12:E15)^2+SUM(D16:E19)^2)/8-(SUM(D8:E19)^2)/24</f>
        <v>0.17628467046629126</v>
      </c>
      <c r="I25" s="28">
        <v>2</v>
      </c>
      <c r="J25" s="28">
        <f>H25/I25</f>
        <v>0.08814233523314563</v>
      </c>
      <c r="K25" s="28">
        <f>J25/$J$28</f>
        <v>58.22164416797145</v>
      </c>
      <c r="L25" s="28">
        <f>FDIST(K25,I25,$I$28)</f>
        <v>1.3822939565918807E-08</v>
      </c>
      <c r="M25" s="28"/>
      <c r="N25" s="29"/>
    </row>
    <row r="26" spans="7:14" ht="12.75">
      <c r="G26" s="28" t="s">
        <v>56</v>
      </c>
      <c r="H26" s="28">
        <f>(SUM(D8:D19)^2+SUM(E8:E19)^2)/12-SUM(D8:E19)^2/24</f>
        <v>0.058093644816880285</v>
      </c>
      <c r="I26" s="28">
        <v>1</v>
      </c>
      <c r="J26" s="28">
        <f>H26/I26</f>
        <v>0.058093644816880285</v>
      </c>
      <c r="K26" s="28">
        <f>J26/$J$28</f>
        <v>38.37324604575507</v>
      </c>
      <c r="L26" s="28">
        <f>FDIST(K26,I26,$I$28)</f>
        <v>7.583923694565786E-06</v>
      </c>
      <c r="M26" s="28"/>
      <c r="N26" s="29"/>
    </row>
    <row r="27" spans="7:14" ht="12.75">
      <c r="G27" s="28" t="s">
        <v>51</v>
      </c>
      <c r="H27" s="28">
        <f>(SUM(D8:D11)^2+SUM(E8:E11)^2+SUM(D12:D15)^2+SUM(E12:E15)^2+SUM(D16:D19)^2+SUM(E16:E19)^2)/4-(SUM(D8:E19)^2)/24-H25-H26</f>
        <v>0.005218208328886753</v>
      </c>
      <c r="I27" s="28">
        <v>2</v>
      </c>
      <c r="J27" s="28">
        <f>H27/I27</f>
        <v>0.0026091041644433766</v>
      </c>
      <c r="K27" s="28">
        <f>J27/$J$28</f>
        <v>1.7234208040618246</v>
      </c>
      <c r="L27" s="66">
        <f>FDIST(K27,I27,$I$28)</f>
        <v>0.20662480007873663</v>
      </c>
      <c r="M27" s="28"/>
      <c r="N27" s="29"/>
    </row>
    <row r="28" spans="7:14" ht="12.75">
      <c r="G28" s="28" t="s">
        <v>57</v>
      </c>
      <c r="H28" s="28">
        <f>H30-H25-H26-H27</f>
        <v>0.027250381827406578</v>
      </c>
      <c r="I28" s="28">
        <v>18</v>
      </c>
      <c r="J28" s="28">
        <f>H28/I28</f>
        <v>0.0015139101015225877</v>
      </c>
      <c r="K28" s="28"/>
      <c r="L28" s="28"/>
      <c r="M28" s="28"/>
      <c r="N28" s="28"/>
    </row>
    <row r="29" ht="12.75">
      <c r="N29" s="28"/>
    </row>
    <row r="30" spans="7:14" ht="13.5" thickBot="1">
      <c r="G30" s="30" t="s">
        <v>52</v>
      </c>
      <c r="H30" s="30">
        <f>D8^2+D9^2+D10^2+D11^2+D12^2+D13^2+D14^2+D15^2+D16^2+D17^2+D18^2+D19^2+E8^2+E9^2+E10^2+E11^2+E12^2+E13^2+E14^2+E15^2+E16^2+E17^2+E18^2+E19^2-SUM(D8:E19)^2/24</f>
        <v>0.2668469054394649</v>
      </c>
      <c r="I30" s="30">
        <v>23</v>
      </c>
      <c r="J30" s="30"/>
      <c r="K30" s="30"/>
      <c r="L30" s="30"/>
      <c r="M30" s="30"/>
      <c r="N30" s="28"/>
    </row>
    <row r="31" ht="12.75">
      <c r="N31" s="3"/>
    </row>
    <row r="32" spans="8:14" ht="12.75">
      <c r="H32" s="3"/>
      <c r="I32" s="3"/>
      <c r="J32" s="3"/>
      <c r="K32" s="3"/>
      <c r="L32" s="3"/>
      <c r="M32" s="3"/>
      <c r="N32" s="3"/>
    </row>
    <row r="33" spans="8:13" ht="12.75">
      <c r="H33" s="3"/>
      <c r="I33" s="3"/>
      <c r="J33" s="3"/>
      <c r="K33" s="3"/>
      <c r="L33" s="3"/>
      <c r="M33" s="3"/>
    </row>
    <row r="34" spans="8:14" ht="12.75">
      <c r="H34" s="3"/>
      <c r="I34" s="3"/>
      <c r="J34" s="3"/>
      <c r="K34" s="3"/>
      <c r="L34" s="3"/>
      <c r="M34" s="3"/>
      <c r="N34" s="3"/>
    </row>
    <row r="35" spans="8:14" ht="12.75">
      <c r="H35" s="3"/>
      <c r="I35" s="3"/>
      <c r="J35" s="3"/>
      <c r="K35" s="3"/>
      <c r="L35" s="3"/>
      <c r="M35" s="3"/>
      <c r="N35" s="3"/>
    </row>
    <row r="36" spans="8:14" ht="12.75">
      <c r="H36" s="34"/>
      <c r="I36" s="34"/>
      <c r="J36" s="34"/>
      <c r="K36" s="34"/>
      <c r="L36" s="3"/>
      <c r="M36" s="3"/>
      <c r="N36" s="3"/>
    </row>
    <row r="37" spans="8:14" ht="12.75">
      <c r="H37" s="28"/>
      <c r="I37" s="28"/>
      <c r="J37" s="28"/>
      <c r="K37" s="28"/>
      <c r="L37" s="3"/>
      <c r="M37" s="3"/>
      <c r="N37" s="3"/>
    </row>
    <row r="38" spans="8:14" ht="12.75">
      <c r="H38" s="28"/>
      <c r="I38" s="28"/>
      <c r="J38" s="28"/>
      <c r="K38" s="28"/>
      <c r="L38" s="3"/>
      <c r="M38" s="3"/>
      <c r="N38" s="3"/>
    </row>
    <row r="39" ht="12.75">
      <c r="N39" s="3"/>
    </row>
    <row r="40" ht="12.75">
      <c r="N40" s="3"/>
    </row>
    <row r="41" spans="8:14" ht="12.75">
      <c r="H41" s="28"/>
      <c r="I41" s="28"/>
      <c r="J41" s="28"/>
      <c r="K41" s="28"/>
      <c r="L41" s="3"/>
      <c r="M41" s="3"/>
      <c r="N41" s="3"/>
    </row>
    <row r="42" spans="8:14" ht="12.75">
      <c r="H42" s="28"/>
      <c r="I42" s="28"/>
      <c r="J42" s="28"/>
      <c r="K42" s="28"/>
      <c r="L42" s="3"/>
      <c r="M42" s="3"/>
      <c r="N42" s="3"/>
    </row>
    <row r="43" spans="8:14" ht="12.75">
      <c r="H43" s="28"/>
      <c r="I43" s="28"/>
      <c r="J43" s="28"/>
      <c r="K43" s="28"/>
      <c r="L43" s="3"/>
      <c r="M43" s="3"/>
      <c r="N43" s="3"/>
    </row>
    <row r="44" spans="8:14" ht="12.75">
      <c r="H44" s="34"/>
      <c r="I44" s="34"/>
      <c r="J44" s="34"/>
      <c r="K44" s="34"/>
      <c r="L44" s="3"/>
      <c r="M44" s="3"/>
      <c r="N44" s="3"/>
    </row>
    <row r="45" spans="8:14" ht="12.75">
      <c r="H45" s="28"/>
      <c r="I45" s="28"/>
      <c r="J45" s="28"/>
      <c r="K45" s="28"/>
      <c r="L45" s="3"/>
      <c r="M45" s="3"/>
      <c r="N45" s="3"/>
    </row>
    <row r="46" spans="8:14" ht="12.75">
      <c r="H46" s="28"/>
      <c r="I46" s="28"/>
      <c r="J46" s="28"/>
      <c r="K46" s="28"/>
      <c r="L46" s="3"/>
      <c r="M46" s="3"/>
      <c r="N46" s="3"/>
    </row>
    <row r="47" spans="8:14" ht="12.75">
      <c r="H47" s="28"/>
      <c r="I47" s="28"/>
      <c r="J47" s="28"/>
      <c r="K47" s="28"/>
      <c r="L47" s="3"/>
      <c r="M47" s="3"/>
      <c r="N47" s="3"/>
    </row>
    <row r="48" spans="8:14" ht="12.75">
      <c r="H48" s="28"/>
      <c r="I48" s="28"/>
      <c r="J48" s="28"/>
      <c r="K48" s="28"/>
      <c r="L48" s="3"/>
      <c r="M48" s="3"/>
      <c r="N48" s="3"/>
    </row>
    <row r="49" spans="8:14" ht="12.75">
      <c r="H49" s="28"/>
      <c r="I49" s="28"/>
      <c r="J49" s="28"/>
      <c r="K49" s="28"/>
      <c r="L49" s="3"/>
      <c r="M49" s="3"/>
      <c r="N49" s="3"/>
    </row>
    <row r="50" spans="8:14" ht="12.75">
      <c r="H50" s="34"/>
      <c r="I50" s="34"/>
      <c r="J50" s="34"/>
      <c r="K50" s="34"/>
      <c r="L50" s="3"/>
      <c r="M50" s="3"/>
      <c r="N50" s="3"/>
    </row>
    <row r="51" spans="8:14" ht="12.75">
      <c r="H51" s="28"/>
      <c r="I51" s="28"/>
      <c r="J51" s="28"/>
      <c r="K51" s="28"/>
      <c r="L51" s="3"/>
      <c r="M51" s="3"/>
      <c r="N51" s="3"/>
    </row>
    <row r="52" spans="8:14" ht="12.75">
      <c r="H52" s="28"/>
      <c r="I52" s="28"/>
      <c r="J52" s="28"/>
      <c r="K52" s="28"/>
      <c r="L52" s="3"/>
      <c r="M52" s="3"/>
      <c r="N52" s="3"/>
    </row>
    <row r="53" spans="8:14" ht="12.75">
      <c r="H53" s="28"/>
      <c r="I53" s="28"/>
      <c r="J53" s="28"/>
      <c r="K53" s="28"/>
      <c r="L53" s="3"/>
      <c r="M53" s="3"/>
      <c r="N53" s="3"/>
    </row>
    <row r="54" spans="8:14" ht="12.75">
      <c r="H54" s="28"/>
      <c r="I54" s="28"/>
      <c r="J54" s="28"/>
      <c r="K54" s="28"/>
      <c r="L54" s="3"/>
      <c r="M54" s="3"/>
      <c r="N54" s="3"/>
    </row>
    <row r="55" spans="8:14" ht="12.75">
      <c r="H55" s="28"/>
      <c r="I55" s="28"/>
      <c r="J55" s="28"/>
      <c r="K55" s="28"/>
      <c r="L55" s="3"/>
      <c r="M55" s="3"/>
      <c r="N55" s="3"/>
    </row>
    <row r="56" spans="8:14" ht="12.75">
      <c r="H56" s="34"/>
      <c r="I56" s="34"/>
      <c r="J56" s="34"/>
      <c r="K56" s="34"/>
      <c r="L56" s="34"/>
      <c r="M56" s="3"/>
      <c r="N56" s="3"/>
    </row>
    <row r="57" spans="8:14" ht="12.75">
      <c r="H57" s="28"/>
      <c r="I57" s="28"/>
      <c r="J57" s="28"/>
      <c r="K57" s="28"/>
      <c r="L57" s="28"/>
      <c r="M57" s="3"/>
      <c r="N57" s="3"/>
    </row>
    <row r="58" spans="8:14" ht="12.75">
      <c r="H58" s="28"/>
      <c r="I58" s="28"/>
      <c r="J58" s="28"/>
      <c r="K58" s="28"/>
      <c r="L58" s="28"/>
      <c r="M58" s="3"/>
      <c r="N58" s="3"/>
    </row>
    <row r="59" spans="8:14" ht="12.75">
      <c r="H59" s="28"/>
      <c r="I59" s="28"/>
      <c r="J59" s="28"/>
      <c r="K59" s="28"/>
      <c r="L59" s="28"/>
      <c r="M59" s="3"/>
      <c r="N59" s="3"/>
    </row>
    <row r="60" spans="8:14" ht="12.75">
      <c r="H60" s="28"/>
      <c r="I60" s="28"/>
      <c r="J60" s="28"/>
      <c r="K60" s="28"/>
      <c r="L60" s="28"/>
      <c r="M60" s="3"/>
      <c r="N60" s="3"/>
    </row>
    <row r="61" spans="8:14" ht="12.75">
      <c r="H61" s="28"/>
      <c r="I61" s="28"/>
      <c r="J61" s="28"/>
      <c r="K61" s="28"/>
      <c r="L61" s="28"/>
      <c r="M61" s="3"/>
      <c r="N61" s="3"/>
    </row>
    <row r="62" spans="8:14" ht="12.75">
      <c r="H62" s="3"/>
      <c r="I62" s="3"/>
      <c r="J62" s="3"/>
      <c r="K62" s="3"/>
      <c r="L62" s="3"/>
      <c r="M62" s="3"/>
      <c r="N62" s="3"/>
    </row>
    <row r="63" spans="8:14" ht="12.75">
      <c r="H63" s="3"/>
      <c r="I63" s="3"/>
      <c r="J63" s="3"/>
      <c r="K63" s="3"/>
      <c r="L63" s="3"/>
      <c r="M63" s="3"/>
      <c r="N63" s="3"/>
    </row>
    <row r="64" spans="8:14" ht="12.75">
      <c r="H64" s="32"/>
      <c r="I64" s="32"/>
      <c r="J64" s="32"/>
      <c r="K64" s="32"/>
      <c r="L64" s="32"/>
      <c r="M64" s="32"/>
      <c r="N64" s="32"/>
    </row>
    <row r="65" spans="8:14" ht="12.75">
      <c r="H65" s="28"/>
      <c r="I65" s="28"/>
      <c r="J65" s="28"/>
      <c r="K65" s="28"/>
      <c r="L65" s="28"/>
      <c r="M65" s="28"/>
      <c r="N65" s="28"/>
    </row>
    <row r="66" spans="8:14" ht="12.75">
      <c r="H66" s="28"/>
      <c r="I66" s="28"/>
      <c r="J66" s="28"/>
      <c r="K66" s="28"/>
      <c r="L66" s="28"/>
      <c r="M66" s="28"/>
      <c r="N66" s="28"/>
    </row>
    <row r="67" spans="8:14" ht="12.75">
      <c r="H67" s="28"/>
      <c r="I67" s="28"/>
      <c r="J67" s="28"/>
      <c r="K67" s="28"/>
      <c r="L67" s="28"/>
      <c r="M67" s="28"/>
      <c r="N67" s="28"/>
    </row>
    <row r="68" spans="8:14" ht="12.75">
      <c r="H68" s="28"/>
      <c r="I68" s="28"/>
      <c r="J68" s="28"/>
      <c r="K68" s="28"/>
      <c r="L68" s="28"/>
      <c r="M68" s="28"/>
      <c r="N68" s="28"/>
    </row>
    <row r="69" spans="8:14" ht="12.75">
      <c r="H69" s="28"/>
      <c r="I69" s="28"/>
      <c r="J69" s="28"/>
      <c r="K69" s="28"/>
      <c r="L69" s="28"/>
      <c r="M69" s="28"/>
      <c r="N69" s="28"/>
    </row>
    <row r="70" spans="8:14" ht="12.75">
      <c r="H70" s="28"/>
      <c r="I70" s="28"/>
      <c r="J70" s="28"/>
      <c r="K70" s="28"/>
      <c r="L70" s="28"/>
      <c r="M70" s="28"/>
      <c r="N70" s="28"/>
    </row>
    <row r="71" spans="8:14" ht="12.75">
      <c r="H71" s="3"/>
      <c r="I71" s="3"/>
      <c r="J71" s="3"/>
      <c r="K71" s="3"/>
      <c r="L71" s="3"/>
      <c r="M71" s="3"/>
      <c r="N71" s="3"/>
    </row>
    <row r="72" spans="8:14" ht="12.75">
      <c r="H72" s="3"/>
      <c r="I72" s="3"/>
      <c r="J72" s="3"/>
      <c r="K72" s="3"/>
      <c r="L72" s="3"/>
      <c r="M72" s="3"/>
      <c r="N72" s="3"/>
    </row>
    <row r="73" spans="8:14" ht="12.75">
      <c r="H73" s="3"/>
      <c r="I73" s="3"/>
      <c r="J73" s="3"/>
      <c r="K73" s="3"/>
      <c r="L73" s="3"/>
      <c r="M73" s="3"/>
      <c r="N73" s="3"/>
    </row>
    <row r="74" spans="8:14" ht="12.75">
      <c r="H74" s="32"/>
      <c r="I74" s="32"/>
      <c r="J74" s="32"/>
      <c r="K74" s="32"/>
      <c r="L74" s="32"/>
      <c r="M74" s="32"/>
      <c r="N74" s="32"/>
    </row>
    <row r="75" spans="8:14" ht="12.75">
      <c r="H75" s="28"/>
      <c r="I75" s="28"/>
      <c r="J75" s="28"/>
      <c r="K75" s="28"/>
      <c r="L75" s="28"/>
      <c r="M75" s="28"/>
      <c r="N75" s="28"/>
    </row>
    <row r="76" spans="8:14" ht="12.75">
      <c r="H76" s="28"/>
      <c r="I76" s="28"/>
      <c r="J76" s="28"/>
      <c r="K76" s="28"/>
      <c r="L76" s="28"/>
      <c r="M76" s="28"/>
      <c r="N76" s="28"/>
    </row>
    <row r="77" spans="8:14" ht="12.75">
      <c r="H77" s="28"/>
      <c r="I77" s="28"/>
      <c r="J77" s="28"/>
      <c r="K77" s="28"/>
      <c r="L77" s="28"/>
      <c r="M77" s="28"/>
      <c r="N77" s="28"/>
    </row>
    <row r="78" spans="8:14" ht="12.75">
      <c r="H78" s="28"/>
      <c r="I78" s="28"/>
      <c r="J78" s="28"/>
      <c r="K78" s="28"/>
      <c r="L78" s="28"/>
      <c r="M78" s="28"/>
      <c r="N78" s="28"/>
    </row>
    <row r="79" spans="8:14" ht="12.75">
      <c r="H79" s="28"/>
      <c r="I79" s="28"/>
      <c r="J79" s="28"/>
      <c r="K79" s="28"/>
      <c r="L79" s="28"/>
      <c r="M79" s="28"/>
      <c r="N79" s="28"/>
    </row>
    <row r="80" spans="8:14" ht="12.75">
      <c r="H80" s="28"/>
      <c r="I80" s="28"/>
      <c r="J80" s="28"/>
      <c r="K80" s="28"/>
      <c r="L80" s="28"/>
      <c r="M80" s="28"/>
      <c r="N80" s="28"/>
    </row>
    <row r="81" spans="8:14" ht="12.75">
      <c r="H81" s="3"/>
      <c r="I81" s="3"/>
      <c r="J81" s="3"/>
      <c r="K81" s="3"/>
      <c r="L81" s="3"/>
      <c r="M81" s="3"/>
      <c r="N81" s="3"/>
    </row>
    <row r="82" spans="8:14" ht="12.75">
      <c r="H82" s="3"/>
      <c r="I82" s="3"/>
      <c r="J82" s="3"/>
      <c r="K82" s="3"/>
      <c r="L82" s="3"/>
      <c r="M82" s="3"/>
      <c r="N82" s="3"/>
    </row>
    <row r="83" spans="8:14" ht="12.75">
      <c r="H83" s="3"/>
      <c r="I83" s="3"/>
      <c r="J83" s="3"/>
      <c r="K83" s="3"/>
      <c r="L83" s="3"/>
      <c r="M83" s="3"/>
      <c r="N83" s="3"/>
    </row>
    <row r="84" spans="8:14" ht="12.75">
      <c r="H84" s="3"/>
      <c r="I84" s="3"/>
      <c r="J84" s="3"/>
      <c r="K84" s="3"/>
      <c r="L84" s="3"/>
      <c r="M84" s="3"/>
      <c r="N84" s="3"/>
    </row>
    <row r="85" spans="8:14" ht="12.75">
      <c r="H85" s="3"/>
      <c r="I85" s="3"/>
      <c r="J85" s="3"/>
      <c r="K85" s="3"/>
      <c r="L85" s="3"/>
      <c r="M85" s="3"/>
      <c r="N85" s="3"/>
    </row>
    <row r="86" spans="8:14" ht="12.75">
      <c r="H86" s="3"/>
      <c r="I86" s="3"/>
      <c r="J86" s="3"/>
      <c r="K86" s="3"/>
      <c r="L86" s="3"/>
      <c r="M86" s="3"/>
      <c r="N86" s="3"/>
    </row>
    <row r="87" spans="8:14" ht="12.75">
      <c r="H87" s="3"/>
      <c r="I87" s="3"/>
      <c r="J87" s="3"/>
      <c r="K87" s="3"/>
      <c r="L87" s="3"/>
      <c r="M87" s="3"/>
      <c r="N87" s="3"/>
    </row>
    <row r="88" spans="8:14" ht="12.75">
      <c r="H88" s="3"/>
      <c r="I88" s="3"/>
      <c r="J88" s="3"/>
      <c r="K88" s="3"/>
      <c r="L88" s="3"/>
      <c r="M88" s="3"/>
      <c r="N88" s="3"/>
    </row>
    <row r="89" spans="8:14" ht="12.75">
      <c r="H89" s="3"/>
      <c r="I89" s="3"/>
      <c r="J89" s="3"/>
      <c r="K89" s="3"/>
      <c r="L89" s="3"/>
      <c r="M89" s="3"/>
      <c r="N89" s="3"/>
    </row>
    <row r="90" spans="8:14" ht="12.75">
      <c r="H90" s="3"/>
      <c r="I90" s="3"/>
      <c r="J90" s="3"/>
      <c r="K90" s="3"/>
      <c r="L90" s="3"/>
      <c r="M90" s="3"/>
      <c r="N90" s="3"/>
    </row>
    <row r="91" spans="8:14" ht="12.75">
      <c r="H91" s="3"/>
      <c r="I91" s="3"/>
      <c r="J91" s="3"/>
      <c r="K91" s="3"/>
      <c r="L91" s="3"/>
      <c r="M91" s="3"/>
      <c r="N91" s="3"/>
    </row>
    <row r="92" spans="8:14" ht="12.75">
      <c r="H92" s="3"/>
      <c r="I92" s="3"/>
      <c r="J92" s="3"/>
      <c r="K92" s="3"/>
      <c r="L92" s="3"/>
      <c r="M92" s="3"/>
      <c r="N92" s="3"/>
    </row>
    <row r="93" spans="8:14" ht="12.75">
      <c r="H93" s="3"/>
      <c r="I93" s="3"/>
      <c r="J93" s="3"/>
      <c r="K93" s="3"/>
      <c r="L93" s="3"/>
      <c r="M93" s="3"/>
      <c r="N93" s="3"/>
    </row>
    <row r="94" spans="8:14" ht="12.75">
      <c r="H94" s="3"/>
      <c r="I94" s="3"/>
      <c r="J94" s="3"/>
      <c r="K94" s="3"/>
      <c r="L94" s="3"/>
      <c r="M94" s="3"/>
      <c r="N94" s="3"/>
    </row>
  </sheetData>
  <sheetProtection/>
  <mergeCells count="2">
    <mergeCell ref="D6:E6"/>
    <mergeCell ref="H6:I6"/>
  </mergeCells>
  <printOptions/>
  <pageMargins left="0.75" right="0.75" top="1" bottom="1" header="0.5" footer="0.5"/>
  <pageSetup fitToHeight="1" fitToWidth="1" horizontalDpi="600" verticalDpi="600" orientation="landscape" scale="83" r:id="rId2"/>
  <ignoredErrors>
    <ignoredError sqref="H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Whirlpool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16 Correction Coefficients Using 100, 200, 350g</dc:title>
  <dc:subject/>
  <dc:creator/>
  <cp:keywords/>
  <dc:description/>
  <cp:lastModifiedBy>kaustin1</cp:lastModifiedBy>
  <cp:lastPrinted>2008-05-28T15:41:17Z</cp:lastPrinted>
  <dcterms:created xsi:type="dcterms:W3CDTF">2003-09-16T13:33:14Z</dcterms:created>
  <dcterms:modified xsi:type="dcterms:W3CDTF">2008-06-03T18:36:51Z</dcterms:modified>
  <cp:category/>
  <cp:version/>
  <cp:contentType/>
  <cp:contentStatus/>
</cp:coreProperties>
</file>